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3860"/>
  </bookViews>
  <sheets>
    <sheet name="PLAN" sheetId="1" r:id="rId1"/>
    <sheet name="DK" sheetId="2" r:id="rId2"/>
    <sheet name="SE" sheetId="3" r:id="rId3"/>
    <sheet name="FO" sheetId="4" r:id="rId4"/>
    <sheet name="NO" sheetId="5" r:id="rId5"/>
  </sheets>
  <calcPr calcId="125725" concurrentCalc="0"/>
</workbook>
</file>

<file path=xl/calcChain.xml><?xml version="1.0" encoding="utf-8"?>
<calcChain xmlns="http://schemas.openxmlformats.org/spreadsheetml/2006/main">
  <c r="K129" i="1"/>
  <c r="C22" i="2"/>
  <c r="C21"/>
  <c r="C20"/>
  <c r="B22"/>
  <c r="B21"/>
  <c r="B20"/>
  <c r="C4"/>
  <c r="C6"/>
  <c r="C8"/>
  <c r="C10"/>
  <c r="C12"/>
  <c r="C14"/>
  <c r="B16"/>
  <c r="C16"/>
  <c r="J128" i="1"/>
  <c r="J107"/>
  <c r="J99"/>
  <c r="H95"/>
  <c r="H96"/>
  <c r="I135"/>
  <c r="I75"/>
  <c r="P69"/>
  <c r="P74"/>
  <c r="P68"/>
  <c r="P85"/>
  <c r="P88"/>
  <c r="P84"/>
  <c r="P90"/>
  <c r="P91"/>
  <c r="P92"/>
  <c r="P93"/>
  <c r="P94"/>
  <c r="P95"/>
  <c r="P96"/>
  <c r="P97"/>
  <c r="P98"/>
  <c r="P89"/>
  <c r="P67"/>
  <c r="O69"/>
  <c r="O74"/>
  <c r="O68"/>
  <c r="O85"/>
  <c r="O88"/>
  <c r="O84"/>
  <c r="O90"/>
  <c r="O91"/>
  <c r="O92"/>
  <c r="O93"/>
  <c r="O94"/>
  <c r="O95"/>
  <c r="O96"/>
  <c r="O97"/>
  <c r="O98"/>
  <c r="O89"/>
  <c r="O67"/>
  <c r="N69"/>
  <c r="N74"/>
  <c r="N68"/>
  <c r="N85"/>
  <c r="N88"/>
  <c r="N84"/>
  <c r="N90"/>
  <c r="N91"/>
  <c r="N92"/>
  <c r="N93"/>
  <c r="N94"/>
  <c r="N95"/>
  <c r="N96"/>
  <c r="N97"/>
  <c r="N98"/>
  <c r="N89"/>
  <c r="N67"/>
  <c r="P101"/>
  <c r="P102"/>
  <c r="P103"/>
  <c r="P104"/>
  <c r="P105"/>
  <c r="P106"/>
  <c r="P100"/>
  <c r="O101"/>
  <c r="O102"/>
  <c r="O103"/>
  <c r="O104"/>
  <c r="O105"/>
  <c r="O106"/>
  <c r="O100"/>
  <c r="N101"/>
  <c r="N102"/>
  <c r="N103"/>
  <c r="N104"/>
  <c r="N105"/>
  <c r="N106"/>
  <c r="N100"/>
  <c r="P109"/>
  <c r="P110"/>
  <c r="P111"/>
  <c r="P108"/>
  <c r="O109"/>
  <c r="O110"/>
  <c r="O111"/>
  <c r="O108"/>
  <c r="N109"/>
  <c r="N110"/>
  <c r="N111"/>
  <c r="N108"/>
  <c r="P114"/>
  <c r="P115"/>
  <c r="P113"/>
  <c r="O114"/>
  <c r="O115"/>
  <c r="O113"/>
  <c r="N114"/>
  <c r="N115"/>
  <c r="N113"/>
  <c r="P118"/>
  <c r="P119"/>
  <c r="P120"/>
  <c r="P117"/>
  <c r="O118"/>
  <c r="O119"/>
  <c r="O120"/>
  <c r="O117"/>
  <c r="N118"/>
  <c r="N119"/>
  <c r="N120"/>
  <c r="N117"/>
  <c r="P123"/>
  <c r="P124"/>
  <c r="P125"/>
  <c r="P126"/>
  <c r="P127"/>
  <c r="P122"/>
  <c r="O123"/>
  <c r="O124"/>
  <c r="O125"/>
  <c r="O126"/>
  <c r="O127"/>
  <c r="O122"/>
  <c r="N123"/>
  <c r="N124"/>
  <c r="N125"/>
  <c r="N126"/>
  <c r="N127"/>
  <c r="N122"/>
  <c r="P130"/>
  <c r="P131"/>
  <c r="I132"/>
  <c r="P132"/>
  <c r="P133"/>
  <c r="P134"/>
  <c r="P129"/>
  <c r="O130"/>
  <c r="O131"/>
  <c r="O132"/>
  <c r="O133"/>
  <c r="O134"/>
  <c r="O129"/>
  <c r="N130"/>
  <c r="N131"/>
  <c r="N132"/>
  <c r="N133"/>
  <c r="N134"/>
  <c r="N129"/>
  <c r="P137"/>
  <c r="P138"/>
  <c r="P139"/>
  <c r="P136"/>
  <c r="O137"/>
  <c r="O138"/>
  <c r="O139"/>
  <c r="O136"/>
  <c r="N137"/>
  <c r="N138"/>
  <c r="N139"/>
  <c r="N136"/>
  <c r="P142"/>
  <c r="P143"/>
  <c r="P144"/>
  <c r="P141"/>
  <c r="O142"/>
  <c r="O143"/>
  <c r="O144"/>
  <c r="O141"/>
  <c r="N142"/>
  <c r="N143"/>
  <c r="N144"/>
  <c r="N141"/>
  <c r="P147"/>
  <c r="P148"/>
  <c r="P146"/>
  <c r="O147"/>
  <c r="O148"/>
  <c r="O146"/>
  <c r="N147"/>
  <c r="N148"/>
  <c r="N146"/>
  <c r="P151"/>
  <c r="P152"/>
  <c r="P150"/>
  <c r="O151"/>
  <c r="O152"/>
  <c r="O150"/>
  <c r="N151"/>
  <c r="N152"/>
  <c r="N150"/>
  <c r="P155"/>
  <c r="P156"/>
  <c r="P157"/>
  <c r="P158"/>
  <c r="P159"/>
  <c r="P154"/>
  <c r="O155"/>
  <c r="O156"/>
  <c r="O157"/>
  <c r="O158"/>
  <c r="O159"/>
  <c r="O154"/>
  <c r="N155"/>
  <c r="N156"/>
  <c r="N157"/>
  <c r="N158"/>
  <c r="N159"/>
  <c r="N154"/>
  <c r="P162"/>
  <c r="P163"/>
  <c r="P164"/>
  <c r="P165"/>
  <c r="P161"/>
  <c r="O162"/>
  <c r="O163"/>
  <c r="O164"/>
  <c r="O165"/>
  <c r="O161"/>
  <c r="N162"/>
  <c r="N163"/>
  <c r="N164"/>
  <c r="N165"/>
  <c r="N161"/>
  <c r="M162"/>
  <c r="M163"/>
  <c r="M164"/>
  <c r="M165"/>
  <c r="M161"/>
  <c r="M155"/>
  <c r="M156"/>
  <c r="M157"/>
  <c r="M158"/>
  <c r="M159"/>
  <c r="M154"/>
  <c r="M151"/>
  <c r="M152"/>
  <c r="M150"/>
  <c r="M147"/>
  <c r="M148"/>
  <c r="M146"/>
  <c r="M142"/>
  <c r="M143"/>
  <c r="M144"/>
  <c r="M141"/>
  <c r="M137"/>
  <c r="M138"/>
  <c r="M139"/>
  <c r="M136"/>
  <c r="M130"/>
  <c r="M131"/>
  <c r="M132"/>
  <c r="M133"/>
  <c r="M134"/>
  <c r="M129"/>
  <c r="M123"/>
  <c r="M124"/>
  <c r="M125"/>
  <c r="M126"/>
  <c r="M127"/>
  <c r="M122"/>
  <c r="M118"/>
  <c r="M119"/>
  <c r="M120"/>
  <c r="M117"/>
  <c r="M114"/>
  <c r="M115"/>
  <c r="M113"/>
  <c r="M109"/>
  <c r="M110"/>
  <c r="M111"/>
  <c r="M108"/>
  <c r="M101"/>
  <c r="M102"/>
  <c r="M103"/>
  <c r="M104"/>
  <c r="M105"/>
  <c r="M106"/>
  <c r="M100"/>
  <c r="M90"/>
  <c r="M91"/>
  <c r="M92"/>
  <c r="M93"/>
  <c r="M94"/>
  <c r="M95"/>
  <c r="M96"/>
  <c r="M97"/>
  <c r="M98"/>
  <c r="M89"/>
  <c r="M85"/>
  <c r="M88"/>
  <c r="M84"/>
  <c r="M76"/>
  <c r="I83"/>
  <c r="M83"/>
  <c r="M75"/>
  <c r="M69"/>
  <c r="M74"/>
  <c r="M68"/>
  <c r="M67"/>
  <c r="P62"/>
  <c r="P63"/>
  <c r="P64"/>
  <c r="P65"/>
  <c r="P61"/>
  <c r="O62"/>
  <c r="O63"/>
  <c r="O64"/>
  <c r="O65"/>
  <c r="O61"/>
  <c r="N62"/>
  <c r="N63"/>
  <c r="N64"/>
  <c r="N65"/>
  <c r="N61"/>
  <c r="M62"/>
  <c r="M63"/>
  <c r="M64"/>
  <c r="M65"/>
  <c r="M61"/>
  <c r="P46"/>
  <c r="P47"/>
  <c r="P48"/>
  <c r="P49"/>
  <c r="P51"/>
  <c r="P52"/>
  <c r="P53"/>
  <c r="P54"/>
  <c r="P56"/>
  <c r="P57"/>
  <c r="P58"/>
  <c r="P59"/>
  <c r="P60"/>
  <c r="P44"/>
  <c r="O46"/>
  <c r="O47"/>
  <c r="O48"/>
  <c r="O49"/>
  <c r="O51"/>
  <c r="O52"/>
  <c r="O53"/>
  <c r="O54"/>
  <c r="O56"/>
  <c r="O57"/>
  <c r="O58"/>
  <c r="O59"/>
  <c r="O60"/>
  <c r="O44"/>
  <c r="N46"/>
  <c r="N47"/>
  <c r="N48"/>
  <c r="N49"/>
  <c r="N51"/>
  <c r="N52"/>
  <c r="N53"/>
  <c r="N54"/>
  <c r="N56"/>
  <c r="N57"/>
  <c r="N58"/>
  <c r="N59"/>
  <c r="N60"/>
  <c r="N44"/>
  <c r="M46"/>
  <c r="M47"/>
  <c r="M48"/>
  <c r="M49"/>
  <c r="M51"/>
  <c r="M52"/>
  <c r="M53"/>
  <c r="M54"/>
  <c r="M56"/>
  <c r="M57"/>
  <c r="M58"/>
  <c r="M59"/>
  <c r="M60"/>
  <c r="M44"/>
  <c r="P19"/>
  <c r="P21"/>
  <c r="P22"/>
  <c r="P23"/>
  <c r="P24"/>
  <c r="P26"/>
  <c r="P27"/>
  <c r="P28"/>
  <c r="P29"/>
  <c r="P31"/>
  <c r="P32"/>
  <c r="P33"/>
  <c r="P34"/>
  <c r="P36"/>
  <c r="P37"/>
  <c r="P38"/>
  <c r="P39"/>
  <c r="P40"/>
  <c r="P41"/>
  <c r="P42"/>
  <c r="P18"/>
  <c r="O19"/>
  <c r="O21"/>
  <c r="O22"/>
  <c r="O23"/>
  <c r="O24"/>
  <c r="O26"/>
  <c r="O27"/>
  <c r="O28"/>
  <c r="O29"/>
  <c r="O31"/>
  <c r="O32"/>
  <c r="O33"/>
  <c r="O34"/>
  <c r="O36"/>
  <c r="O37"/>
  <c r="O38"/>
  <c r="O39"/>
  <c r="O40"/>
  <c r="O41"/>
  <c r="O42"/>
  <c r="O18"/>
  <c r="N19"/>
  <c r="N21"/>
  <c r="N22"/>
  <c r="N23"/>
  <c r="N24"/>
  <c r="N26"/>
  <c r="N27"/>
  <c r="N28"/>
  <c r="N29"/>
  <c r="N31"/>
  <c r="N32"/>
  <c r="N33"/>
  <c r="N34"/>
  <c r="N36"/>
  <c r="N37"/>
  <c r="N38"/>
  <c r="N39"/>
  <c r="N40"/>
  <c r="N41"/>
  <c r="N42"/>
  <c r="N18"/>
  <c r="M19"/>
  <c r="M21"/>
  <c r="M22"/>
  <c r="M23"/>
  <c r="M24"/>
  <c r="M26"/>
  <c r="M27"/>
  <c r="M28"/>
  <c r="M29"/>
  <c r="M31"/>
  <c r="M32"/>
  <c r="M33"/>
  <c r="M34"/>
  <c r="M36"/>
  <c r="M37"/>
  <c r="M38"/>
  <c r="M39"/>
  <c r="M40"/>
  <c r="M41"/>
  <c r="M42"/>
  <c r="M18"/>
  <c r="P9"/>
  <c r="P11"/>
  <c r="P13"/>
  <c r="P15"/>
  <c r="P7"/>
  <c r="O9"/>
  <c r="O11"/>
  <c r="O13"/>
  <c r="O15"/>
  <c r="O7"/>
  <c r="N9"/>
  <c r="N11"/>
  <c r="N13"/>
  <c r="N15"/>
  <c r="N7"/>
  <c r="M9"/>
  <c r="M11"/>
  <c r="M13"/>
  <c r="M15"/>
  <c r="M7"/>
  <c r="B1"/>
  <c r="S165"/>
  <c r="S164"/>
  <c r="S163"/>
  <c r="S162"/>
  <c r="K89"/>
  <c r="S89"/>
  <c r="K84"/>
  <c r="S84"/>
  <c r="S75"/>
  <c r="K35"/>
  <c r="L35"/>
  <c r="S35"/>
  <c r="K30"/>
  <c r="L30"/>
  <c r="S30"/>
  <c r="K25"/>
  <c r="L25"/>
  <c r="S25"/>
  <c r="K20"/>
  <c r="L20"/>
  <c r="S20"/>
  <c r="K83"/>
  <c r="S83"/>
  <c r="K82"/>
  <c r="S82"/>
  <c r="S81"/>
  <c r="S80"/>
  <c r="S79"/>
  <c r="S78"/>
  <c r="S77"/>
  <c r="S76"/>
  <c r="S74"/>
  <c r="S73"/>
  <c r="S72"/>
  <c r="S71"/>
  <c r="S70"/>
  <c r="S69"/>
  <c r="K19"/>
  <c r="S19"/>
  <c r="S154"/>
  <c r="L161"/>
  <c r="S161"/>
  <c r="K150"/>
  <c r="S150"/>
  <c r="K146"/>
  <c r="S146"/>
  <c r="S141"/>
  <c r="S136"/>
  <c r="S129"/>
  <c r="S122"/>
  <c r="S100"/>
  <c r="S67"/>
  <c r="S61"/>
  <c r="S44"/>
  <c r="S18"/>
  <c r="S7"/>
  <c r="S4"/>
  <c r="S5"/>
  <c r="I77"/>
  <c r="P4"/>
  <c r="P5"/>
  <c r="P70"/>
  <c r="P71"/>
  <c r="P72"/>
  <c r="P73"/>
  <c r="P76"/>
  <c r="P77"/>
  <c r="P78"/>
  <c r="P79"/>
  <c r="P80"/>
  <c r="P81"/>
  <c r="I82"/>
  <c r="P82"/>
  <c r="P83"/>
  <c r="P86"/>
  <c r="P87"/>
  <c r="P168"/>
  <c r="O4"/>
  <c r="O5"/>
  <c r="O70"/>
  <c r="O71"/>
  <c r="O72"/>
  <c r="O73"/>
  <c r="O76"/>
  <c r="O77"/>
  <c r="O78"/>
  <c r="O79"/>
  <c r="O80"/>
  <c r="O81"/>
  <c r="O82"/>
  <c r="O83"/>
  <c r="O86"/>
  <c r="O87"/>
  <c r="O168"/>
  <c r="N4"/>
  <c r="N5"/>
  <c r="N70"/>
  <c r="N71"/>
  <c r="N72"/>
  <c r="N73"/>
  <c r="I76"/>
  <c r="N76"/>
  <c r="N77"/>
  <c r="N78"/>
  <c r="N79"/>
  <c r="N80"/>
  <c r="N81"/>
  <c r="N82"/>
  <c r="N83"/>
  <c r="N86"/>
  <c r="N87"/>
  <c r="N168"/>
  <c r="M4"/>
  <c r="M5"/>
  <c r="M70"/>
  <c r="M71"/>
  <c r="M72"/>
  <c r="M73"/>
  <c r="M77"/>
  <c r="M78"/>
  <c r="I79"/>
  <c r="M79"/>
  <c r="M80"/>
  <c r="M81"/>
  <c r="M82"/>
  <c r="M86"/>
  <c r="M87"/>
  <c r="M168"/>
  <c r="J5"/>
  <c r="H86"/>
  <c r="H85"/>
  <c r="J124"/>
  <c r="J123"/>
  <c r="J126"/>
  <c r="J130"/>
  <c r="J131"/>
  <c r="J132"/>
  <c r="J133"/>
  <c r="J134"/>
  <c r="J137"/>
  <c r="J138"/>
  <c r="J139"/>
  <c r="J142"/>
  <c r="J143"/>
  <c r="J148"/>
  <c r="J151"/>
  <c r="J152"/>
  <c r="J155"/>
  <c r="J157"/>
  <c r="J158"/>
  <c r="J159"/>
  <c r="J4"/>
  <c r="J85"/>
  <c r="J86"/>
  <c r="J87"/>
  <c r="J92"/>
  <c r="J95"/>
  <c r="J96"/>
  <c r="J97"/>
  <c r="J103"/>
  <c r="J102"/>
  <c r="J104"/>
  <c r="J106"/>
  <c r="J109"/>
  <c r="J115"/>
  <c r="J120"/>
  <c r="J127"/>
  <c r="J83"/>
  <c r="J9"/>
  <c r="J11"/>
  <c r="J13"/>
  <c r="J15"/>
  <c r="J19"/>
  <c r="J21"/>
  <c r="J22"/>
  <c r="J23"/>
  <c r="J24"/>
  <c r="J26"/>
  <c r="J27"/>
  <c r="J28"/>
  <c r="J29"/>
  <c r="J31"/>
  <c r="J32"/>
  <c r="J33"/>
  <c r="J34"/>
  <c r="J36"/>
  <c r="J37"/>
  <c r="J38"/>
  <c r="J39"/>
  <c r="J41"/>
  <c r="J42"/>
  <c r="J46"/>
  <c r="J47"/>
  <c r="J48"/>
  <c r="J49"/>
  <c r="J51"/>
  <c r="J52"/>
  <c r="J53"/>
  <c r="J54"/>
  <c r="J56"/>
  <c r="J57"/>
  <c r="J58"/>
  <c r="J59"/>
  <c r="J62"/>
  <c r="J63"/>
  <c r="J64"/>
  <c r="J65"/>
  <c r="J69"/>
  <c r="J70"/>
  <c r="J71"/>
  <c r="J72"/>
  <c r="J73"/>
  <c r="J74"/>
  <c r="J76"/>
  <c r="J77"/>
  <c r="J78"/>
  <c r="J79"/>
  <c r="J80"/>
  <c r="J81"/>
  <c r="J82"/>
  <c r="J88"/>
  <c r="J90"/>
  <c r="J91"/>
  <c r="J93"/>
  <c r="J94"/>
  <c r="J98"/>
  <c r="J101"/>
  <c r="J105"/>
  <c r="J110"/>
  <c r="J111"/>
  <c r="J114"/>
  <c r="J118"/>
  <c r="J119"/>
  <c r="J125"/>
  <c r="J144"/>
  <c r="J147"/>
  <c r="H156"/>
  <c r="J156"/>
  <c r="J162"/>
  <c r="J163"/>
  <c r="J164"/>
  <c r="J165"/>
  <c r="J168"/>
</calcChain>
</file>

<file path=xl/sharedStrings.xml><?xml version="1.0" encoding="utf-8"?>
<sst xmlns="http://schemas.openxmlformats.org/spreadsheetml/2006/main" count="669" uniqueCount="288">
  <si>
    <t>Det digitale Nord - Mobil læring</t>
  </si>
  <si>
    <t>Fase 1. Projektweb/idébank</t>
  </si>
  <si>
    <t>1.2. Resourceområder og indhold på site</t>
  </si>
  <si>
    <t>Fase 2. Kortlægning af national status</t>
  </si>
  <si>
    <t>2.1. Norge</t>
  </si>
  <si>
    <t>2.1.1. Linksamling</t>
  </si>
  <si>
    <t>2.3. Færøerne</t>
  </si>
  <si>
    <t>2.2. Sverige</t>
  </si>
  <si>
    <t>2.2.1. Linksamling</t>
  </si>
  <si>
    <t>2.3.1. Linksamling</t>
  </si>
  <si>
    <t>2.4. Danmark</t>
  </si>
  <si>
    <t>2.4.1. Linksamling</t>
  </si>
  <si>
    <t>3.1. Udvikling af fælles skabelon</t>
  </si>
  <si>
    <t>3.2. Norge</t>
  </si>
  <si>
    <t>3.2.1. Undersøgelse - Undervisere</t>
  </si>
  <si>
    <t>3.2.2. Undersøgelse - Studerende</t>
  </si>
  <si>
    <t>3.2.4. Publisering på web</t>
  </si>
  <si>
    <t>3.3. Sverige</t>
  </si>
  <si>
    <t>3.3.1. Undersøgelse - Undervisere</t>
  </si>
  <si>
    <t>3.3.2. Undersøgelse - Studerende</t>
  </si>
  <si>
    <t>3.3.4. Publisering på web</t>
  </si>
  <si>
    <t>3.4. Færøerne</t>
  </si>
  <si>
    <t>3.4.1. Undersøgelse - Undervisere</t>
  </si>
  <si>
    <t>3.4.2. Undersøgelse - Studerende</t>
  </si>
  <si>
    <t>3.4.4. Publisering på web</t>
  </si>
  <si>
    <t>3.5. Danmark</t>
  </si>
  <si>
    <t>3.5.1. Undersøgelse - Undervisere</t>
  </si>
  <si>
    <t>3.5.2. Undersøgelse - Studerende</t>
  </si>
  <si>
    <t>3.5.4. Publisering på web</t>
  </si>
  <si>
    <t>3.7. Publisering på web</t>
  </si>
  <si>
    <t>Fase 4. Kompetenceafvejning</t>
  </si>
  <si>
    <t>4.1.1. Kortlægning</t>
  </si>
  <si>
    <t>4.1.2. Sammenfatning</t>
  </si>
  <si>
    <t>4.1.3. Publisering</t>
  </si>
  <si>
    <t>4.2.1. Kortlægning</t>
  </si>
  <si>
    <t>4.2.2. Sammenfatning</t>
  </si>
  <si>
    <t>4.3.1. Kortlægning</t>
  </si>
  <si>
    <t>4.3.2. Sammenfatning</t>
  </si>
  <si>
    <t>4.3.3. Publisering</t>
  </si>
  <si>
    <t>4.1.0. Udarbejdelse af formskema</t>
  </si>
  <si>
    <t>4.2.0. Udarbejdelse af formskema</t>
  </si>
  <si>
    <t>4.3.0. Udarbejdelse af formskema</t>
  </si>
  <si>
    <t>Fase 5. Programafklaring</t>
  </si>
  <si>
    <t>5.1. Projektpartnere</t>
  </si>
  <si>
    <t>5.2. Materialeudviklere</t>
  </si>
  <si>
    <t>5.3. Kursister</t>
  </si>
  <si>
    <t>5.4. Sammenfatning og publisering</t>
  </si>
  <si>
    <t>6.1. Kravspecificering (A)</t>
  </si>
  <si>
    <t>4.2. Teknisk kompetenceafvejning (B)</t>
  </si>
  <si>
    <t>4.1. Pædagogisk kompetenceafvejning (A)</t>
  </si>
  <si>
    <t>4.3. Organisatorisk kompetenceafvejning "C"</t>
  </si>
  <si>
    <t>6.1.4. Interaktive øvelsesmodeller</t>
  </si>
  <si>
    <t>6.1.1. Forfatterarbejdet(proces)</t>
  </si>
  <si>
    <t>6.1.2. Medieelementer(proces)</t>
  </si>
  <si>
    <t>6.1.3. Materialeudvikling(proces)</t>
  </si>
  <si>
    <t>6.1.5. Distributionsmetoder</t>
  </si>
  <si>
    <t>6.1.6. Afvikling på smartphones</t>
  </si>
  <si>
    <t>6.2.3. JavaScript Input/Output</t>
  </si>
  <si>
    <t>6.2.2. VB .Net, html, css modeludvikling</t>
  </si>
  <si>
    <t>6.2.4. XML-Helpfile</t>
  </si>
  <si>
    <t>6.2.7. Manuskriptskabelon (.docx)</t>
  </si>
  <si>
    <t>6.2.5. SQL-database LP</t>
  </si>
  <si>
    <t>6.2.6. Implementering og test</t>
  </si>
  <si>
    <t>6.2.1. Flash ActionScript Form (feeder)</t>
  </si>
  <si>
    <t>6.2. Programmeringsarbejdet (B)</t>
  </si>
  <si>
    <t>6.3.1. Valg/udarbejdelse af manus("drejebog")</t>
  </si>
  <si>
    <t>6.3.2. Fremstilling af medieelementer</t>
  </si>
  <si>
    <t>6.3.3. Materialeproduktion (Skab-Let)</t>
  </si>
  <si>
    <t>Fase 7 og 8. Pædagogisk afklaring</t>
  </si>
  <si>
    <t>8.1. Valg af kursistgruppe</t>
  </si>
  <si>
    <t>8.2. Didaktisk tilrettelæggelse</t>
  </si>
  <si>
    <t>8.4. Spørgeskemaundersøgelse</t>
  </si>
  <si>
    <t>8.5. Re-vurdering i forhold til fase 6.</t>
  </si>
  <si>
    <t>Fase 9. Rettighedsafklaring</t>
  </si>
  <si>
    <t>9.1. Studier af lovtekster</t>
  </si>
  <si>
    <t>9.2. Opsummering/resume i forhold til projektet</t>
  </si>
  <si>
    <t>8.6. Erfaringsudveksling via web/blog</t>
  </si>
  <si>
    <t>Fase 10. Markedsføringsstrategi</t>
  </si>
  <si>
    <t>10.1. Retningslinjer for markedsføring</t>
  </si>
  <si>
    <t>10.2. Markedsføring af projekt og produkter</t>
  </si>
  <si>
    <t>11.2. Planægning af den afsluttende evaluering</t>
  </si>
  <si>
    <t>Fase 11. Projektevalueringsstrategi</t>
  </si>
  <si>
    <t>11.3. Udarbejdelse af evalueringsskabeloner</t>
  </si>
  <si>
    <t>Fase 12. Pilottest 1 - Undervisere</t>
  </si>
  <si>
    <t>12.1. Etablering af teams (internationalt)</t>
  </si>
  <si>
    <t>12.2. Afprøvning af materialermodeller</t>
  </si>
  <si>
    <t>12.3. Udarbejdelse af testnoter</t>
  </si>
  <si>
    <t>12.4. Erfaringsudveksling</t>
  </si>
  <si>
    <t>12.5. Evt. re-design/programmering af modeller</t>
  </si>
  <si>
    <t>Fase 13. Pilottest 2 - Elever/kursister</t>
  </si>
  <si>
    <t>14.1. Modelbeskrivelse for Workshopafholdelse</t>
  </si>
  <si>
    <t>14.2. Afholdelse af Workshops (nationalt)</t>
  </si>
  <si>
    <t>14.3. Erfaringsudveksling (web)</t>
  </si>
  <si>
    <t>Fase 15. Projektrapport/temahæfte</t>
  </si>
  <si>
    <t>15.1. Opsamling af erfaringer og resultater (proces/produkt)</t>
  </si>
  <si>
    <t>15.2. Udarbejdelse af rapport/temahæfte</t>
  </si>
  <si>
    <t>15.3. Deling af offentlig rapport/temahæfte</t>
  </si>
  <si>
    <t>Fase 16. Webinar</t>
  </si>
  <si>
    <t>16.1. Planlægning af Webinar</t>
  </si>
  <si>
    <t>16.2. Afholdelse af webinar</t>
  </si>
  <si>
    <t>Fase 17. Slutrapport/regnskab</t>
  </si>
  <si>
    <t>Arbejdsbeskrivelse</t>
  </si>
  <si>
    <t>Profil</t>
  </si>
  <si>
    <t>Enhed</t>
  </si>
  <si>
    <t>i alt</t>
  </si>
  <si>
    <t>Startdato</t>
  </si>
  <si>
    <t>Slutdato</t>
  </si>
  <si>
    <t>Søgt</t>
  </si>
  <si>
    <t>Egen</t>
  </si>
  <si>
    <t>Opgave</t>
  </si>
  <si>
    <t>Etablering, drift og vedligehold af projektweb: http://digitalnordth.weebly.com</t>
  </si>
  <si>
    <t>Løbende oprettelse af indhold</t>
  </si>
  <si>
    <t>1.1. Projektweb - webmaster</t>
  </si>
  <si>
    <t>DK</t>
  </si>
  <si>
    <t>NO</t>
  </si>
  <si>
    <t>SE</t>
  </si>
  <si>
    <t>FO</t>
  </si>
  <si>
    <t>Projektstyring</t>
  </si>
  <si>
    <t>Partnermøder</t>
  </si>
  <si>
    <t>1. Projektgruppemøde (DK)</t>
  </si>
  <si>
    <t>2. Projektgruppemøde (FO)</t>
  </si>
  <si>
    <t>3. Projektgruppemøde (SE)</t>
  </si>
  <si>
    <t>4. Projektgruppemøde (NO)</t>
  </si>
  <si>
    <t>17.1. Rapport</t>
  </si>
  <si>
    <t>17.2. Regnskab</t>
  </si>
  <si>
    <t>X</t>
  </si>
  <si>
    <t xml:space="preserve"> </t>
  </si>
  <si>
    <t>Linkliste med de "bedste" eksempler fra landet hvor mobil- eller smartphones er i (eller har været i) anvendelse i undervisningen</t>
  </si>
  <si>
    <t>Udvikling af en Word-skabelon, som kan danne grundlag for oprettelse af spørgeskemaforms, rettet mod undervisere og studerende.</t>
  </si>
  <si>
    <t>Spørgeskameundersøgelse i valgt værktøj/skabelon</t>
  </si>
  <si>
    <t>3.2.3. Sammenfatning</t>
  </si>
  <si>
    <t>Sammenfattende konklusion på undersøgelserne</t>
  </si>
  <si>
    <t>3.3.3. Sammenfatning</t>
  </si>
  <si>
    <t>3.4.3. Sammenfatning</t>
  </si>
  <si>
    <t>3.5.3. Sammenfatning</t>
  </si>
  <si>
    <t>3.6. Rapport</t>
  </si>
  <si>
    <t>http://digitalnorth.weebly.com/</t>
  </si>
  <si>
    <t>Rapport med opsummering på de individuelle og fælles erfaringer sammenstillet.</t>
  </si>
  <si>
    <t>Kortlægning fra hver partner. (Se projektbeskriv.)</t>
  </si>
  <si>
    <t>Sammenfattende del-rapport af 4.1.1.</t>
  </si>
  <si>
    <t>Publisering af 4.1.2. på projektweb</t>
  </si>
  <si>
    <t>Udvikling af Word-skabelon, til anvendelse for parternes pædagogiske kortlægning</t>
  </si>
  <si>
    <t>Udvikling af Word-skabelon, til anvendelse for parternes tekniske kortlægning</t>
  </si>
  <si>
    <t>Sammenfattende del-rapport af 4.2.1.</t>
  </si>
  <si>
    <t>Publisering af 4.2.2. på projektweb</t>
  </si>
  <si>
    <t>Udvikling af Word-skabelon, til anvendelse for parternes organisatoriske kortlægning</t>
  </si>
  <si>
    <t>Sammenfattende del-rapport af 4.3.1.</t>
  </si>
  <si>
    <t>Publisering af 4.3.2. på projektweb</t>
  </si>
  <si>
    <t>Oversigt over software anvendt i projektet for gruppen</t>
  </si>
  <si>
    <t>Softwareliste opdelt efter 5.1., 5.2., 5.3. på projektweb</t>
  </si>
  <si>
    <t>Kravspecifikation som grundlag for proces, metode og modeludvikling</t>
  </si>
  <si>
    <t>Specificering af rammerne omkring forfatterarbejdet</t>
  </si>
  <si>
    <t>Specificering af rammerne omkring produktion af medieelementer</t>
  </si>
  <si>
    <t>Procesbeskrivelse/vejledning i udvikling af et materiale</t>
  </si>
  <si>
    <t>Specificering af hvad de valgte modeller skal kunne.</t>
  </si>
  <si>
    <t>Beskrivelse af de forskellige måder indhold kan distribueres på</t>
  </si>
  <si>
    <t>Programmering af Actionscriptbbaserede modeller</t>
  </si>
  <si>
    <t>Simpel XML/XSL baseret hjælpefil til alle modeller</t>
  </si>
  <si>
    <t>Udvikling/tilpasning af StoredProcedures i SQL database</t>
  </si>
  <si>
    <t>Implementering i SkabLet og  funktionstest</t>
  </si>
  <si>
    <t>Udvikling af manuskriptskabeolner i Word-format</t>
  </si>
  <si>
    <t>Fremstilling af lyd, billeder og video ud fra valgte manus</t>
  </si>
  <si>
    <t>Indholdsproduktion baseret på manus og medieelementer</t>
  </si>
  <si>
    <t>Sammensætning af personalegrupper og rollefordeling, baseret på konceptvalg.</t>
  </si>
  <si>
    <t>Valg af udviklingsmetode med få eller mange involveret i udarbejdelse af manus, medieelementer og inddatering i Skablet.</t>
  </si>
  <si>
    <t>Udvikling af og afholdelse af forfatterkursus  til produktion: manus, medieelementer og skablet</t>
  </si>
  <si>
    <t>Valg af tema/case med "godt" indhold</t>
  </si>
  <si>
    <t>Valg af distributionsmetoder lokalt.</t>
  </si>
  <si>
    <t>Udvælgelse af studerende med overskud til at indgå i projektet.</t>
  </si>
  <si>
    <t>Undersøgelse af hvorvidt test-materialerne og konceptet er anvendeligt indenfor fagområdet/temaet og/eller organiseringsformen.</t>
  </si>
  <si>
    <t>8.4. anvendes til vurdering af om modellerne, indholdet eller valgt fagtema skal ændres eller erstattes.</t>
  </si>
  <si>
    <t>Synliggørelse af erfaringerne for de øvrige deltagere</t>
  </si>
  <si>
    <t>Underøgelse af gældende regler vedrørende produktion af tekst, billeder, lyd og video, til anvendelse i digital produktion, samt distribution i lukkede og åbne miljøer.</t>
  </si>
  <si>
    <t>Sammendrag af 9.1. i letlæselig udgave for materialeudviklere</t>
  </si>
  <si>
    <t>Offentliggørelse af 9.2.. På projektweb</t>
  </si>
  <si>
    <t>9.3. Publisering på web</t>
  </si>
  <si>
    <t>11.1. Planlægning af den løbende evaluering</t>
  </si>
  <si>
    <t>Samme som 11.1. i forbindelse med slutevalueringen</t>
  </si>
  <si>
    <t>udarbejdelse af evalueringsskabeloner i Word eller anvendt evalueringsredskab til anvendelse i den løbende- og slutevalueringen</t>
  </si>
  <si>
    <t>Overordnet plan for evaluering og opsamling af alle del-elementer løbende under faserne, samt valg af evalueringsmetode®</t>
  </si>
  <si>
    <t>Oprettelse af lærer teams med lokal forankring, og mulighed for sparring med projektpartnernes teams, gennem virtuel netværksdannelse.</t>
  </si>
  <si>
    <t>Lokal afprøvning af egne (eller andre partneres) modeller</t>
  </si>
  <si>
    <t>Erfaringsopsamling</t>
  </si>
  <si>
    <t>Spredning af erfaringer i netværkene.</t>
  </si>
  <si>
    <t>Re-design og/eller omprogrammering af modelskabeloner. Eventuelt justeringer af valgt indhold og metode i fagtemaet.</t>
  </si>
  <si>
    <t>Online form til evaluering af testresultater udvikles i valgt evalueringsredskab</t>
  </si>
  <si>
    <t>Organisatorisk/praktisk tilrettelæggelse af test</t>
  </si>
  <si>
    <t>Gennemførelse af test</t>
  </si>
  <si>
    <t>Sammenfatning af testresultater i rapport og offentliggørelse på projektweb.</t>
  </si>
  <si>
    <t>Model for fælles form på afholdelse af  workshops, og kort evaluering</t>
  </si>
  <si>
    <t>Workshps i praksis</t>
  </si>
  <si>
    <t>Opsamling af resultater og deling via projektweb</t>
  </si>
  <si>
    <t>Sammenfattende skriv baseret på  15.1.</t>
  </si>
  <si>
    <t>Publisering på projektweb</t>
  </si>
  <si>
    <t>Detailplan for aktiviteten</t>
  </si>
  <si>
    <t>Afholdelse med alle deltagere</t>
  </si>
  <si>
    <t>Sammenfattende projektrapport fra A-Z</t>
  </si>
  <si>
    <t>Indsamling af bilag og regnskabsaflæggelse.</t>
  </si>
  <si>
    <t>Udarbejdelse af dagsorden og indkaldelse samt etablering af on-line møder via Adobe Connect. Valg af ordstyrer og referrent på møderne</t>
  </si>
  <si>
    <t>Synliggørelse af overordnede milepæle, og opfølgning på om partnerne når målet til tiden.</t>
  </si>
  <si>
    <t>Generel planlægning og driftsledelse af projektets overordnede faser og milepæle.</t>
  </si>
  <si>
    <t>Ansvarlig for udkast, forventningsafstemning og færdiggørelse af slutrapport</t>
  </si>
  <si>
    <t>Ansvarlig for gyldigheden af budget og regnskab overfor NordPlus</t>
  </si>
  <si>
    <t>Revidering af projektbeskrivelse og plan i relation til reduceret bevilling. Rollefordeling overordnet set.</t>
  </si>
  <si>
    <t>Overordnet tema: Pædagogisk/didaktiske og organisatoriske vinkler på udvikling af indhold til smartphones. Best practice i indhold, form og metode. Test i grupper af de færdige modeller.</t>
  </si>
  <si>
    <t>konsulent</t>
  </si>
  <si>
    <t>assitent</t>
  </si>
  <si>
    <t>assistent</t>
  </si>
  <si>
    <t>lærer</t>
  </si>
  <si>
    <t>programmør</t>
  </si>
  <si>
    <t>Timer</t>
  </si>
  <si>
    <t>Partnere</t>
  </si>
  <si>
    <t>Periode</t>
  </si>
  <si>
    <t>Financiering</t>
  </si>
  <si>
    <t>Udførelse af 10.1. i praksis</t>
  </si>
  <si>
    <t>Programmering af modelholdere og håndtering i SkabLet</t>
  </si>
  <si>
    <t>Håndtering af datastrøm fra Flashforms via XML til html</t>
  </si>
  <si>
    <t>Beskrivelse af krav til afvikling på SmartPhones</t>
  </si>
  <si>
    <t>Valg af model og metoder for markedsføring af projektets erfaringsbaserede resultater samt materialemodeller</t>
  </si>
  <si>
    <t>Forfatterarbejdet på indhold/case, med udgangspunkt i godt indhold, gode pædagogiske metoder og funktionelle modeller.</t>
  </si>
  <si>
    <t>A-Z test fra oprettelse af storyboard(forfatterarbejde), fremstilling af medieelementer indlægning i SkabLet og intern test i arbejdsgruppen</t>
  </si>
  <si>
    <t>Fase 6. Teknisk afklaring, model- og indholdsudvikling</t>
  </si>
  <si>
    <t>6.4.1. Valg af udviklingskoncept</t>
  </si>
  <si>
    <t>6.4.2. Valg af forfattere/medieredaktører</t>
  </si>
  <si>
    <t>6.4.5. Distributionsmetoder</t>
  </si>
  <si>
    <t>6.4.6. Valg/udarbejdelse af manus("drejebog")</t>
  </si>
  <si>
    <t>6.4.7. Fremstilling af medieelementer</t>
  </si>
  <si>
    <t>6.4.8. Materialeproduktion (Skab-Let)</t>
  </si>
  <si>
    <t>6.4.4. Tema- og modelvalg</t>
  </si>
  <si>
    <t>6.4. Forfatter/materialeudvikling (C2)</t>
  </si>
  <si>
    <t>6.4.3. Forfatterkursus</t>
  </si>
  <si>
    <t>(Med udgangspunkt i fase 3., 4., 5. og 6.)</t>
  </si>
  <si>
    <t>6.2.8. Test: Teknisk, proces- og koncepttest</t>
  </si>
  <si>
    <t>A-Z TEST. Fra oprettelse af storyboard(forfatterarbejde), fremstilling af medieelementer indlægning i SkabLet og intern test i arbejdsgruppen</t>
  </si>
  <si>
    <t>6.3. Konsulent/proces- og konceptraffinering (C1)</t>
  </si>
  <si>
    <t>Test og tilretning af produceret materiale, forud for pilottest</t>
  </si>
  <si>
    <t>6.3.4. Konsulenttest: Proces- og koncepttest</t>
  </si>
  <si>
    <t>6.4.9. Lærertest/tilretning</t>
  </si>
  <si>
    <t>8.3. Afprøvning af materialer - Pædagogisk set</t>
  </si>
  <si>
    <t>Sum</t>
  </si>
  <si>
    <t>timer</t>
  </si>
  <si>
    <t>Danmark</t>
  </si>
  <si>
    <t>Norge</t>
  </si>
  <si>
    <t>Sverige</t>
  </si>
  <si>
    <t>Færøerne</t>
  </si>
  <si>
    <t>Sum - timer</t>
  </si>
  <si>
    <t>1. Planlægning/Workflow</t>
  </si>
  <si>
    <t>2. Møder online</t>
  </si>
  <si>
    <t>3. Milepæle</t>
  </si>
  <si>
    <t>4. Rapport</t>
  </si>
  <si>
    <t>5. Budget/Regnskab/revision</t>
  </si>
  <si>
    <t>Status</t>
  </si>
  <si>
    <t>Tidsforbrug</t>
  </si>
  <si>
    <t>Færdig</t>
  </si>
  <si>
    <t>Ja</t>
  </si>
  <si>
    <t>Fase 3. Brugerundersøgelse - på STANDBY</t>
  </si>
  <si>
    <t>Fase 14. Workshops - I TIMEBANK TIL FASE 6.2</t>
  </si>
  <si>
    <t>Opsamling af erfaringer omkring processen og evalueringsresultaterne, samt produktbeskrivelser, vejledninger og producerede materialer.</t>
  </si>
  <si>
    <t>Lærertimer</t>
  </si>
  <si>
    <t>konsulent/Lærer</t>
  </si>
  <si>
    <t>Fase 6.4.: Udvikling af materialer i SkabLet til SmartPhone</t>
  </si>
  <si>
    <t>Fase 7. og 8.: Pædagogisk test med små kursistgrupper.</t>
  </si>
  <si>
    <t>Fase 12.: Pilottest undervisere internationalt</t>
  </si>
  <si>
    <t>Fase 13.: Pilottest kursister</t>
  </si>
  <si>
    <t>Projektgruppemøder (BSJ):</t>
  </si>
  <si>
    <t>Forberendede møder (BSJ):</t>
  </si>
  <si>
    <t>Fordeling på:</t>
  </si>
  <si>
    <t>Britta Skou Jørgensen</t>
  </si>
  <si>
    <t>Egenfinanciering: 30%</t>
  </si>
  <si>
    <t xml:space="preserve">Sum: </t>
  </si>
  <si>
    <t>Periode: 10/03/12 - 23/04/12</t>
  </si>
  <si>
    <t>Periode: 10/03/12 - 07/05/12</t>
  </si>
  <si>
    <t>Periode: 23/04/12 - 07/05/12</t>
  </si>
  <si>
    <t>Periode: 07/05/12 - 11/06/12</t>
  </si>
  <si>
    <t>Periode: 12/09/11 - 22/08/12</t>
  </si>
  <si>
    <t>Lærertimer for "VUC Sønderjylland"</t>
  </si>
  <si>
    <t>Inkl. ef</t>
  </si>
  <si>
    <t>Fagdidaktiske overvejelser ved integration af SmartPhone i undervisningen, generelt set. Igangsætning af Fase. 6..4.</t>
  </si>
  <si>
    <t xml:space="preserve">Knud Bastrup Nielsen </t>
  </si>
  <si>
    <t xml:space="preserve">Susanne Bach </t>
  </si>
  <si>
    <t>13.1. Udvikling af evalueringsform (fælles)</t>
  </si>
  <si>
    <t>13.2. Etablering af test-scenarier (nationalt)</t>
  </si>
  <si>
    <t>13.3. Afprøvning af materialer (nationalt)</t>
  </si>
  <si>
    <t>13.4. Evaluering af pilottest 2</t>
  </si>
  <si>
    <t>13.5. Opsummering af test og videndeling</t>
  </si>
  <si>
    <t>Evaluering af 13.1., 13.2, 13.3.</t>
  </si>
  <si>
    <t>Uformelle test-scenarier med/uden små kursistgrupper og iagttagere</t>
  </si>
  <si>
    <t>Tilrettelæggelse af dele af undervisningen, med inddragelse af Smartphones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</si>
</sst>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9" tint="-0.249977111117893"/>
      <name val="Calibri"/>
      <scheme val="minor"/>
    </font>
    <font>
      <sz val="12"/>
      <color theme="9" tint="-0.249977111117893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2" borderId="0" xfId="0" applyFont="1" applyFill="1"/>
    <xf numFmtId="0" fontId="1" fillId="3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7" fillId="2" borderId="0" xfId="0" applyFont="1" applyFill="1"/>
    <xf numFmtId="0" fontId="8" fillId="3" borderId="0" xfId="0" applyFont="1" applyFill="1"/>
    <xf numFmtId="14" fontId="8" fillId="0" borderId="0" xfId="0" applyNumberFormat="1" applyFont="1"/>
    <xf numFmtId="14" fontId="8" fillId="3" borderId="0" xfId="0" applyNumberFormat="1" applyFont="1" applyFill="1"/>
    <xf numFmtId="0" fontId="8" fillId="4" borderId="0" xfId="0" applyFont="1" applyFill="1"/>
    <xf numFmtId="0" fontId="8" fillId="0" borderId="0" xfId="0" applyFont="1"/>
    <xf numFmtId="14" fontId="8" fillId="4" borderId="0" xfId="0" applyNumberFormat="1" applyFont="1" applyFill="1"/>
    <xf numFmtId="0" fontId="9" fillId="2" borderId="0" xfId="0" applyFont="1" applyFill="1"/>
    <xf numFmtId="0" fontId="10" fillId="3" borderId="0" xfId="0" applyFont="1" applyFill="1"/>
    <xf numFmtId="14" fontId="10" fillId="3" borderId="0" xfId="0" applyNumberFormat="1" applyFont="1" applyFill="1"/>
    <xf numFmtId="0" fontId="10" fillId="4" borderId="0" xfId="0" applyFont="1" applyFill="1"/>
    <xf numFmtId="14" fontId="10" fillId="4" borderId="0" xfId="0" applyNumberFormat="1" applyFont="1" applyFill="1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0" fontId="12" fillId="2" borderId="0" xfId="0" applyFont="1" applyFill="1"/>
    <xf numFmtId="0" fontId="13" fillId="3" borderId="0" xfId="0" applyFont="1" applyFill="1"/>
    <xf numFmtId="0" fontId="13" fillId="4" borderId="0" xfId="0" applyFont="1" applyFill="1"/>
    <xf numFmtId="14" fontId="0" fillId="0" borderId="0" xfId="0" applyNumberFormat="1"/>
    <xf numFmtId="0" fontId="3" fillId="2" borderId="0" xfId="0" applyFont="1" applyFill="1"/>
    <xf numFmtId="0" fontId="0" fillId="3" borderId="0" xfId="0" applyFont="1" applyFill="1"/>
    <xf numFmtId="0" fontId="0" fillId="4" borderId="0" xfId="0" applyFont="1" applyFill="1"/>
    <xf numFmtId="14" fontId="14" fillId="0" borderId="0" xfId="0" applyNumberFormat="1" applyFont="1"/>
    <xf numFmtId="0" fontId="15" fillId="3" borderId="0" xfId="0" applyFont="1" applyFill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6" fillId="0" borderId="0" xfId="0" applyFont="1"/>
    <xf numFmtId="0" fontId="17" fillId="0" borderId="1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1" fontId="19" fillId="0" borderId="0" xfId="0" applyNumberFormat="1" applyFont="1"/>
    <xf numFmtId="0" fontId="26" fillId="3" borderId="0" xfId="0" applyFont="1" applyFill="1" applyAlignment="1">
      <alignment wrapText="1"/>
    </xf>
    <xf numFmtId="0" fontId="27" fillId="3" borderId="0" xfId="0" applyFont="1" applyFill="1" applyAlignment="1">
      <alignment horizontal="center"/>
    </xf>
    <xf numFmtId="0" fontId="26" fillId="3" borderId="0" xfId="0" applyFont="1" applyFill="1"/>
    <xf numFmtId="0" fontId="27" fillId="3" borderId="0" xfId="0" applyFont="1" applyFill="1"/>
    <xf numFmtId="14" fontId="24" fillId="3" borderId="0" xfId="0" applyNumberFormat="1" applyFont="1" applyFill="1"/>
    <xf numFmtId="14" fontId="27" fillId="3" borderId="0" xfId="0" applyNumberFormat="1" applyFont="1" applyFill="1"/>
    <xf numFmtId="0" fontId="24" fillId="3" borderId="0" xfId="0" applyFont="1" applyFill="1"/>
    <xf numFmtId="0" fontId="29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9" fillId="0" borderId="0" xfId="0" applyFont="1"/>
    <xf numFmtId="0" fontId="24" fillId="0" borderId="0" xfId="0" applyFont="1"/>
    <xf numFmtId="14" fontId="24" fillId="0" borderId="0" xfId="0" applyNumberFormat="1" applyFont="1"/>
    <xf numFmtId="14" fontId="27" fillId="0" borderId="0" xfId="0" applyNumberFormat="1" applyFont="1"/>
    <xf numFmtId="0" fontId="26" fillId="4" borderId="0" xfId="0" applyFont="1" applyFill="1" applyAlignment="1">
      <alignment wrapText="1"/>
    </xf>
    <xf numFmtId="0" fontId="27" fillId="4" borderId="0" xfId="0" applyFont="1" applyFill="1" applyAlignment="1">
      <alignment horizontal="center"/>
    </xf>
    <xf numFmtId="0" fontId="26" fillId="4" borderId="0" xfId="0" applyFont="1" applyFill="1"/>
    <xf numFmtId="0" fontId="27" fillId="4" borderId="0" xfId="0" applyFont="1" applyFill="1"/>
    <xf numFmtId="14" fontId="24" fillId="4" borderId="0" xfId="0" applyNumberFormat="1" applyFont="1" applyFill="1"/>
    <xf numFmtId="14" fontId="27" fillId="4" borderId="0" xfId="0" applyNumberFormat="1" applyFont="1" applyFill="1"/>
    <xf numFmtId="0" fontId="24" fillId="4" borderId="0" xfId="0" applyFont="1" applyFill="1"/>
    <xf numFmtId="0" fontId="27" fillId="0" borderId="0" xfId="0" applyFont="1"/>
    <xf numFmtId="0" fontId="30" fillId="2" borderId="0" xfId="0" applyFont="1" applyFill="1"/>
    <xf numFmtId="0" fontId="30" fillId="3" borderId="0" xfId="0" applyFont="1" applyFill="1"/>
    <xf numFmtId="0" fontId="31" fillId="0" borderId="0" xfId="0" applyFont="1"/>
    <xf numFmtId="0" fontId="30" fillId="4" borderId="0" xfId="0" applyFont="1" applyFill="1"/>
    <xf numFmtId="0" fontId="30" fillId="0" borderId="0" xfId="0" applyFont="1"/>
    <xf numFmtId="0" fontId="32" fillId="0" borderId="0" xfId="0" applyFont="1"/>
    <xf numFmtId="0" fontId="23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22" fillId="3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4" borderId="0" xfId="0" applyFont="1" applyFill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3" fillId="0" borderId="0" xfId="0" applyFont="1"/>
    <xf numFmtId="0" fontId="34" fillId="0" borderId="0" xfId="0" applyFont="1"/>
    <xf numFmtId="1" fontId="34" fillId="0" borderId="0" xfId="0" applyNumberFormat="1" applyFont="1"/>
    <xf numFmtId="0" fontId="35" fillId="0" borderId="0" xfId="0" applyFont="1"/>
    <xf numFmtId="1" fontId="36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27">
    <cellStyle name="Besøgt hyperlink" xfId="2" builtinId="9" hidden="1"/>
    <cellStyle name="Besøgt hyperlink" xfId="4" builtinId="9" hidden="1"/>
    <cellStyle name="Besøgt hyperlink" xfId="6" builtinId="9" hidden="1"/>
    <cellStyle name="Besøgt hyperlink" xfId="8" builtinId="9" hidden="1"/>
    <cellStyle name="Besøgt hyperlink" xfId="10" builtinId="9" hidden="1"/>
    <cellStyle name="Besøgt hyperlink" xfId="12" builtinId="9" hidden="1"/>
    <cellStyle name="Besøgt hyperlink" xfId="14" builtinId="9" hidden="1"/>
    <cellStyle name="Besøgt hyperlink" xfId="16" builtinId="9" hidden="1"/>
    <cellStyle name="Besøgt hyperlink" xfId="18" builtinId="9" hidden="1"/>
    <cellStyle name="Besøgt hyperlink" xfId="20" builtinId="9" hidden="1"/>
    <cellStyle name="Besøgt hyperlink" xfId="22" builtinId="9" hidden="1"/>
    <cellStyle name="Besøgt hyperlink" xfId="24" builtinId="9" hidden="1"/>
    <cellStyle name="Besøgt hyperlink" xfId="26" builtinId="9" hidden="1"/>
    <cellStyle name="Besøgt hyperlink" xfId="28" builtinId="9" hidden="1"/>
    <cellStyle name="Besøgt hyperlink" xfId="30" builtinId="9" hidden="1"/>
    <cellStyle name="Besøgt hyperlink" xfId="32" builtinId="9" hidden="1"/>
    <cellStyle name="Besøgt hyperlink" xfId="34" builtinId="9" hidden="1"/>
    <cellStyle name="Besøgt hyperlink" xfId="36" builtinId="9" hidden="1"/>
    <cellStyle name="Besøgt hyperlink" xfId="38" builtinId="9" hidden="1"/>
    <cellStyle name="Besøgt hyperlink" xfId="40" builtinId="9" hidden="1"/>
    <cellStyle name="Besøgt hyperlink" xfId="42" builtinId="9" hidden="1"/>
    <cellStyle name="Besøgt hyperlink" xfId="44" builtinId="9" hidden="1"/>
    <cellStyle name="Besøgt hyperlink" xfId="46" builtinId="9" hidden="1"/>
    <cellStyle name="Besøgt hyperlink" xfId="48" builtinId="9" hidden="1"/>
    <cellStyle name="Besøgt hyperlink" xfId="50" builtinId="9" hidden="1"/>
    <cellStyle name="Besøgt hyperlink" xfId="52" builtinId="9" hidden="1"/>
    <cellStyle name="Besøgt hyperlink" xfId="54" builtinId="9" hidden="1"/>
    <cellStyle name="Besøgt hyperlink" xfId="56" builtinId="9" hidden="1"/>
    <cellStyle name="Besøgt hyperlink" xfId="58" builtinId="9" hidden="1"/>
    <cellStyle name="Besøgt hyperlink" xfId="60" builtinId="9" hidden="1"/>
    <cellStyle name="Besøgt hyperlink" xfId="62" builtinId="9" hidden="1"/>
    <cellStyle name="Besøgt hyperlink" xfId="64" builtinId="9" hidden="1"/>
    <cellStyle name="Besøgt hyperlink" xfId="66" builtinId="9" hidden="1"/>
    <cellStyle name="Besøgt hyperlink" xfId="68" builtinId="9" hidden="1"/>
    <cellStyle name="Besøgt hyperlink" xfId="70" builtinId="9" hidden="1"/>
    <cellStyle name="Besøgt hyperlink" xfId="72" builtinId="9" hidden="1"/>
    <cellStyle name="Besøgt hyperlink" xfId="74" builtinId="9" hidden="1"/>
    <cellStyle name="Besøgt hyperlink" xfId="76" builtinId="9" hidden="1"/>
    <cellStyle name="Besøgt hyperlink" xfId="78" builtinId="9" hidden="1"/>
    <cellStyle name="Besøgt hyperlink" xfId="80" builtinId="9" hidden="1"/>
    <cellStyle name="Besøgt hyperlink" xfId="82" builtinId="9" hidden="1"/>
    <cellStyle name="Besøgt hyperlink" xfId="84" builtinId="9" hidden="1"/>
    <cellStyle name="Besøgt hyperlink" xfId="86" builtinId="9" hidden="1"/>
    <cellStyle name="Besøgt hyperlink" xfId="88" builtinId="9" hidden="1"/>
    <cellStyle name="Besøgt hyperlink" xfId="90" builtinId="9" hidden="1"/>
    <cellStyle name="Besøgt hyperlink" xfId="92" builtinId="9" hidden="1"/>
    <cellStyle name="Besøgt hyperlink" xfId="94" builtinId="9" hidden="1"/>
    <cellStyle name="Besøgt hyperlink" xfId="96" builtinId="9" hidden="1"/>
    <cellStyle name="Besøgt hyperlink" xfId="98" builtinId="9" hidden="1"/>
    <cellStyle name="Besøgt hyperlink" xfId="100" builtinId="9" hidden="1"/>
    <cellStyle name="Besøgt hyperlink" xfId="102" builtinId="9" hidden="1"/>
    <cellStyle name="Besøgt hyperlink" xfId="104" builtinId="9" hidden="1"/>
    <cellStyle name="Besøgt hyperlink" xfId="106" builtinId="9" hidden="1"/>
    <cellStyle name="Besøgt hyperlink" xfId="108" builtinId="9" hidden="1"/>
    <cellStyle name="Besøgt hyperlink" xfId="110" builtinId="9" hidden="1"/>
    <cellStyle name="Besøgt hyperlink" xfId="112" builtinId="9" hidden="1"/>
    <cellStyle name="Besøgt hyperlink" xfId="114" builtinId="9" hidden="1"/>
    <cellStyle name="Besøgt hyperlink" xfId="116" builtinId="9" hidden="1"/>
    <cellStyle name="Besøgt hyperlink" xfId="118" builtinId="9" hidden="1"/>
    <cellStyle name="Besøgt hyperlink" xfId="120" builtinId="9" hidden="1"/>
    <cellStyle name="Besøgt hyperlink" xfId="122" builtinId="9" hidden="1"/>
    <cellStyle name="Besøgt hyperlink" xfId="124" builtinId="9" hidden="1"/>
    <cellStyle name="Besøgt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Normal="100" zoomScalePageLayoutView="150" workbookViewId="0">
      <pane xSplit="1" topLeftCell="B1" activePane="topRight" state="frozen"/>
      <selection pane="topRight" activeCell="B11" sqref="B11"/>
    </sheetView>
  </sheetViews>
  <sheetFormatPr defaultColWidth="8.85546875" defaultRowHeight="15.75"/>
  <cols>
    <col min="1" max="1" width="40.42578125" style="82" customWidth="1"/>
    <col min="2" max="2" width="43.140625" style="7" customWidth="1"/>
    <col min="3" max="6" width="3.42578125" style="9" customWidth="1"/>
    <col min="7" max="7" width="8.28515625" style="3" customWidth="1"/>
    <col min="8" max="8" width="3.42578125" customWidth="1"/>
    <col min="9" max="9" width="5.140625" style="75" customWidth="1"/>
    <col min="10" max="10" width="5.7109375" style="33" customWidth="1"/>
    <col min="11" max="11" width="11.7109375" style="24" customWidth="1"/>
    <col min="12" max="12" width="11.28515625" style="31" customWidth="1"/>
    <col min="13" max="16" width="8" customWidth="1"/>
    <col min="19" max="19" width="8.85546875" style="2"/>
    <col min="20" max="20" width="14.85546875" customWidth="1"/>
  </cols>
  <sheetData>
    <row r="1" spans="1:20">
      <c r="A1" s="79" t="s">
        <v>0</v>
      </c>
      <c r="B1" s="41">
        <f ca="1">TODAY()</f>
        <v>41079</v>
      </c>
      <c r="C1" s="94" t="s">
        <v>211</v>
      </c>
      <c r="D1" s="94"/>
      <c r="E1" s="94"/>
      <c r="F1" s="94"/>
      <c r="H1" s="94" t="s">
        <v>252</v>
      </c>
      <c r="I1" s="94"/>
      <c r="J1" s="94"/>
      <c r="K1" s="95" t="s">
        <v>212</v>
      </c>
      <c r="L1" s="95"/>
      <c r="M1" s="94" t="s">
        <v>245</v>
      </c>
      <c r="N1" s="94"/>
      <c r="O1" s="94"/>
      <c r="P1" s="94"/>
      <c r="Q1" s="95" t="s">
        <v>213</v>
      </c>
      <c r="R1" s="95"/>
    </row>
    <row r="2" spans="1:20" s="4" customFormat="1">
      <c r="A2" s="80" t="s">
        <v>109</v>
      </c>
      <c r="B2" s="6" t="s">
        <v>101</v>
      </c>
      <c r="C2" s="10" t="s">
        <v>113</v>
      </c>
      <c r="D2" s="10" t="s">
        <v>114</v>
      </c>
      <c r="E2" s="10" t="s">
        <v>115</v>
      </c>
      <c r="F2" s="10" t="s">
        <v>116</v>
      </c>
      <c r="G2" s="4" t="s">
        <v>102</v>
      </c>
      <c r="H2" s="4" t="s">
        <v>103</v>
      </c>
      <c r="I2" s="73" t="s">
        <v>210</v>
      </c>
      <c r="J2" s="34" t="s">
        <v>104</v>
      </c>
      <c r="K2" s="19" t="s">
        <v>105</v>
      </c>
      <c r="L2" s="26" t="s">
        <v>106</v>
      </c>
      <c r="M2" s="4" t="s">
        <v>241</v>
      </c>
      <c r="N2" s="4" t="s">
        <v>242</v>
      </c>
      <c r="O2" s="4" t="s">
        <v>243</v>
      </c>
      <c r="P2" s="4" t="s">
        <v>244</v>
      </c>
      <c r="Q2" s="4" t="s">
        <v>107</v>
      </c>
      <c r="R2" s="4" t="s">
        <v>108</v>
      </c>
      <c r="S2" s="38" t="s">
        <v>251</v>
      </c>
      <c r="T2" s="4" t="s">
        <v>253</v>
      </c>
    </row>
    <row r="3" spans="1:20" s="5" customFormat="1">
      <c r="A3" s="81" t="s">
        <v>1</v>
      </c>
      <c r="B3" s="8"/>
      <c r="C3" s="11" t="s">
        <v>113</v>
      </c>
      <c r="D3" s="11"/>
      <c r="E3" s="11"/>
      <c r="F3" s="11"/>
      <c r="G3" s="12"/>
      <c r="I3" s="74"/>
      <c r="J3" s="35"/>
      <c r="K3" s="20"/>
      <c r="L3" s="27"/>
      <c r="S3" s="39"/>
    </row>
    <row r="4" spans="1:20" ht="24.75">
      <c r="A4" s="82" t="s">
        <v>112</v>
      </c>
      <c r="B4" s="7" t="s">
        <v>110</v>
      </c>
      <c r="C4" s="9" t="s">
        <v>125</v>
      </c>
      <c r="G4" s="3" t="s">
        <v>205</v>
      </c>
      <c r="H4" s="13">
        <v>1</v>
      </c>
      <c r="I4" s="75">
        <v>4</v>
      </c>
      <c r="J4" s="33">
        <f>H4*I4</f>
        <v>4</v>
      </c>
      <c r="K4" s="21">
        <v>40798</v>
      </c>
      <c r="L4" s="32">
        <v>41214</v>
      </c>
      <c r="M4">
        <f t="shared" ref="M4:P5" si="0">IF(ISBLANK(C4),0,$I4)</f>
        <v>4</v>
      </c>
      <c r="N4">
        <f t="shared" si="0"/>
        <v>0</v>
      </c>
      <c r="O4">
        <f t="shared" si="0"/>
        <v>0</v>
      </c>
      <c r="P4">
        <f t="shared" si="0"/>
        <v>0</v>
      </c>
      <c r="Q4" s="13">
        <v>0</v>
      </c>
      <c r="R4" s="13">
        <v>1</v>
      </c>
      <c r="S4" s="2" t="str">
        <f ca="1">IF(EDATE(B$1,0)&lt;EDATE(K4,0),"Venter",IF(EDATE(B$1,0)&gt;EDATE(L4,0),"Deadline"," I gang!"))</f>
        <v xml:space="preserve"> I gang!</v>
      </c>
    </row>
    <row r="5" spans="1:20">
      <c r="A5" s="82" t="s">
        <v>2</v>
      </c>
      <c r="B5" s="7" t="s">
        <v>111</v>
      </c>
      <c r="C5" s="9" t="s">
        <v>125</v>
      </c>
      <c r="D5" s="9" t="s">
        <v>125</v>
      </c>
      <c r="E5" s="9" t="s">
        <v>125</v>
      </c>
      <c r="F5" s="9" t="s">
        <v>125</v>
      </c>
      <c r="G5" s="3" t="s">
        <v>205</v>
      </c>
      <c r="H5" s="13">
        <v>4</v>
      </c>
      <c r="I5" s="75">
        <v>2</v>
      </c>
      <c r="J5" s="33">
        <f>H5*I5</f>
        <v>8</v>
      </c>
      <c r="K5" s="21">
        <v>40798</v>
      </c>
      <c r="L5" s="32">
        <v>41214</v>
      </c>
      <c r="M5">
        <f t="shared" si="0"/>
        <v>2</v>
      </c>
      <c r="N5">
        <f t="shared" si="0"/>
        <v>2</v>
      </c>
      <c r="O5">
        <f t="shared" si="0"/>
        <v>2</v>
      </c>
      <c r="P5">
        <f t="shared" si="0"/>
        <v>2</v>
      </c>
      <c r="Q5" s="13">
        <v>1</v>
      </c>
      <c r="R5" s="13">
        <v>0</v>
      </c>
      <c r="S5" s="2" t="str">
        <f ca="1">IF(EDATE(B$1,0)&lt;EDATE(K5,0),"Venter",IF(EDATE(B$1,0)&gt;EDATE(L5,0),"Deadline"," I gang!"))</f>
        <v xml:space="preserve"> I gang!</v>
      </c>
      <c r="T5" s="37"/>
    </row>
    <row r="7" spans="1:20" s="5" customFormat="1">
      <c r="A7" s="81" t="s">
        <v>3</v>
      </c>
      <c r="B7" s="8"/>
      <c r="C7" s="11"/>
      <c r="D7" s="11"/>
      <c r="E7" s="11"/>
      <c r="F7" s="11" t="s">
        <v>116</v>
      </c>
      <c r="G7" s="12"/>
      <c r="I7" s="74"/>
      <c r="J7" s="35"/>
      <c r="K7" s="22">
        <v>40801</v>
      </c>
      <c r="L7" s="28">
        <v>40817</v>
      </c>
      <c r="M7" s="42">
        <f>SUM(M9:M15)</f>
        <v>2</v>
      </c>
      <c r="N7" s="42">
        <f>SUM(N9:N15)</f>
        <v>2</v>
      </c>
      <c r="O7" s="42">
        <f>SUM(O9:O15)</f>
        <v>2</v>
      </c>
      <c r="P7" s="42">
        <f>SUM(P9:P15)</f>
        <v>2</v>
      </c>
      <c r="S7" s="39" t="str">
        <f ca="1">IF(EDATE(B$1,0)&lt;EDATE(K7,0),"Venter",IF(EDATE(B$1,0)&gt;EDATE(L7,0),"Deadline"," I gang!"))</f>
        <v>Deadline</v>
      </c>
    </row>
    <row r="8" spans="1:20" s="18" customFormat="1">
      <c r="A8" s="83" t="s">
        <v>4</v>
      </c>
      <c r="B8" s="15"/>
      <c r="C8" s="16"/>
      <c r="D8" s="16"/>
      <c r="E8" s="16"/>
      <c r="F8" s="16"/>
      <c r="G8" s="17"/>
      <c r="I8" s="76"/>
      <c r="J8" s="36"/>
      <c r="K8" s="23"/>
      <c r="L8" s="30"/>
      <c r="S8" s="40"/>
    </row>
    <row r="9" spans="1:20" ht="36.75">
      <c r="A9" s="82" t="s">
        <v>5</v>
      </c>
      <c r="B9" s="7" t="s">
        <v>127</v>
      </c>
      <c r="D9" s="9" t="s">
        <v>125</v>
      </c>
      <c r="G9" s="3" t="s">
        <v>205</v>
      </c>
      <c r="H9">
        <v>1</v>
      </c>
      <c r="I9" s="75">
        <v>2</v>
      </c>
      <c r="J9" s="33">
        <f>H9*I9</f>
        <v>2</v>
      </c>
      <c r="M9">
        <f>IF(ISBLANK(C9),0,$I9)</f>
        <v>0</v>
      </c>
      <c r="N9">
        <f>IF(ISBLANK(D9),0,$I9)</f>
        <v>2</v>
      </c>
      <c r="O9">
        <f>IF(ISBLANK(E9),0,$I9)</f>
        <v>0</v>
      </c>
      <c r="P9">
        <f>IF(ISBLANK(F9),0,$I9)</f>
        <v>0</v>
      </c>
    </row>
    <row r="10" spans="1:20" s="18" customFormat="1">
      <c r="A10" s="83" t="s">
        <v>7</v>
      </c>
      <c r="B10" s="15"/>
      <c r="C10" s="16"/>
      <c r="D10" s="16"/>
      <c r="E10" s="16"/>
      <c r="F10" s="16"/>
      <c r="G10" s="17"/>
      <c r="I10" s="76"/>
      <c r="J10" s="36"/>
      <c r="K10" s="23"/>
      <c r="L10" s="30"/>
      <c r="S10" s="40"/>
    </row>
    <row r="11" spans="1:20" ht="36.75">
      <c r="A11" s="82" t="s">
        <v>8</v>
      </c>
      <c r="B11" s="7" t="s">
        <v>127</v>
      </c>
      <c r="E11" s="9" t="s">
        <v>125</v>
      </c>
      <c r="G11" s="3" t="s">
        <v>205</v>
      </c>
      <c r="H11">
        <v>1</v>
      </c>
      <c r="I11" s="75">
        <v>2</v>
      </c>
      <c r="J11" s="33">
        <f>H11*I11</f>
        <v>2</v>
      </c>
      <c r="M11">
        <f>IF(ISBLANK(C11),0,$I11)</f>
        <v>0</v>
      </c>
      <c r="N11">
        <f>IF(ISBLANK(D11),0,$I11)</f>
        <v>0</v>
      </c>
      <c r="O11">
        <f>IF(ISBLANK(E11),0,$I11)</f>
        <v>2</v>
      </c>
      <c r="P11">
        <f>IF(ISBLANK(F11),0,$I11)</f>
        <v>0</v>
      </c>
    </row>
    <row r="12" spans="1:20" s="18" customFormat="1">
      <c r="A12" s="83" t="s">
        <v>6</v>
      </c>
      <c r="B12" s="15"/>
      <c r="C12" s="16"/>
      <c r="D12" s="16"/>
      <c r="E12" s="16"/>
      <c r="F12" s="16"/>
      <c r="G12" s="17"/>
      <c r="I12" s="76"/>
      <c r="J12" s="36"/>
      <c r="K12" s="23"/>
      <c r="L12" s="30"/>
      <c r="S12" s="40"/>
    </row>
    <row r="13" spans="1:20" ht="36.75">
      <c r="A13" s="82" t="s">
        <v>9</v>
      </c>
      <c r="B13" s="7" t="s">
        <v>127</v>
      </c>
      <c r="F13" s="9" t="s">
        <v>125</v>
      </c>
      <c r="G13" s="3" t="s">
        <v>205</v>
      </c>
      <c r="H13">
        <v>1</v>
      </c>
      <c r="I13" s="75">
        <v>2</v>
      </c>
      <c r="J13" s="33">
        <f>H13*I13</f>
        <v>2</v>
      </c>
      <c r="M13">
        <f>IF(ISBLANK(C13),0,$I13)</f>
        <v>0</v>
      </c>
      <c r="N13">
        <f>IF(ISBLANK(D13),0,$I13)</f>
        <v>0</v>
      </c>
      <c r="O13">
        <f>IF(ISBLANK(E13),0,$I13)</f>
        <v>0</v>
      </c>
      <c r="P13">
        <f>IF(ISBLANK(F13),0,$I13)</f>
        <v>2</v>
      </c>
    </row>
    <row r="14" spans="1:20" s="18" customFormat="1">
      <c r="A14" s="83" t="s">
        <v>10</v>
      </c>
      <c r="B14" s="15"/>
      <c r="C14" s="16"/>
      <c r="D14" s="16"/>
      <c r="E14" s="16"/>
      <c r="F14" s="16"/>
      <c r="G14" s="17"/>
      <c r="I14" s="76"/>
      <c r="J14" s="36"/>
      <c r="K14" s="23"/>
      <c r="L14" s="30"/>
      <c r="S14" s="40"/>
    </row>
    <row r="15" spans="1:20" ht="36.75">
      <c r="A15" s="82" t="s">
        <v>11</v>
      </c>
      <c r="B15" s="7" t="s">
        <v>127</v>
      </c>
      <c r="C15" s="9" t="s">
        <v>125</v>
      </c>
      <c r="G15" s="3" t="s">
        <v>205</v>
      </c>
      <c r="H15">
        <v>1</v>
      </c>
      <c r="I15" s="75">
        <v>2</v>
      </c>
      <c r="J15" s="33">
        <f>H15*I15</f>
        <v>2</v>
      </c>
      <c r="M15">
        <f>IF(ISBLANK(C15),0,$I15)</f>
        <v>2</v>
      </c>
      <c r="N15">
        <f>IF(ISBLANK(D15),0,$I15)</f>
        <v>0</v>
      </c>
      <c r="O15">
        <f>IF(ISBLANK(E15),0,$I15)</f>
        <v>0</v>
      </c>
      <c r="P15">
        <f>IF(ISBLANK(F15),0,$I15)</f>
        <v>0</v>
      </c>
    </row>
    <row r="18" spans="1:19" s="5" customFormat="1">
      <c r="A18" s="84" t="s">
        <v>255</v>
      </c>
      <c r="B18" s="52"/>
      <c r="C18" s="53"/>
      <c r="D18" s="53" t="s">
        <v>114</v>
      </c>
      <c r="E18" s="53"/>
      <c r="F18" s="53"/>
      <c r="G18" s="54"/>
      <c r="H18" s="55"/>
      <c r="I18" s="74"/>
      <c r="J18" s="55"/>
      <c r="K18" s="56">
        <v>40801</v>
      </c>
      <c r="L18" s="57">
        <v>40848</v>
      </c>
      <c r="M18" s="55">
        <f>SUM(M19:M43)</f>
        <v>6</v>
      </c>
      <c r="N18" s="55">
        <f>SUM(N19:N43)</f>
        <v>12</v>
      </c>
      <c r="O18" s="55">
        <f>SUM(O19:O43)</f>
        <v>6</v>
      </c>
      <c r="P18" s="55">
        <f>SUM(P19:P43)</f>
        <v>6</v>
      </c>
      <c r="Q18" s="55"/>
      <c r="R18" s="55"/>
      <c r="S18" s="58" t="str">
        <f ca="1">IF(EDATE(B$1,0)&lt;EDATE(K18,0),"Venter",IF(EDATE(B$1,0)&gt;EDATE(L18,0),"Deadline"," I gang!"))</f>
        <v>Deadline</v>
      </c>
    </row>
    <row r="19" spans="1:19" ht="36.75">
      <c r="A19" s="85" t="s">
        <v>12</v>
      </c>
      <c r="B19" s="59" t="s">
        <v>128</v>
      </c>
      <c r="C19" s="60"/>
      <c r="D19" s="60" t="s">
        <v>125</v>
      </c>
      <c r="E19" s="60"/>
      <c r="F19" s="60"/>
      <c r="G19" s="61" t="s">
        <v>205</v>
      </c>
      <c r="H19" s="62">
        <v>1</v>
      </c>
      <c r="I19" s="75">
        <v>3</v>
      </c>
      <c r="J19" s="62">
        <f>H19*I19</f>
        <v>3</v>
      </c>
      <c r="K19" s="63">
        <f>K18</f>
        <v>40801</v>
      </c>
      <c r="L19" s="64">
        <v>40826</v>
      </c>
      <c r="M19" s="62">
        <f>IF(ISBLANK(C19),0,$I19)</f>
        <v>0</v>
      </c>
      <c r="N19" s="62">
        <f>IF(ISBLANK(D19),0,$I19)</f>
        <v>3</v>
      </c>
      <c r="O19" s="62">
        <f>IF(ISBLANK(E19),0,$I19)</f>
        <v>0</v>
      </c>
      <c r="P19" s="62">
        <f>IF(ISBLANK(F19),0,$I19)</f>
        <v>0</v>
      </c>
      <c r="Q19" s="62"/>
      <c r="R19" s="62"/>
      <c r="S19" s="62" t="str">
        <f ca="1">IF(EDATE(B$1,0)&lt;EDATE(K19,0),"Venter",IF(EDATE(B$1,0)&gt;EDATE(L19,0),"Deadline"," I gang!"))</f>
        <v>Deadline</v>
      </c>
    </row>
    <row r="20" spans="1:19" s="18" customFormat="1">
      <c r="A20" s="86" t="s">
        <v>13</v>
      </c>
      <c r="B20" s="65"/>
      <c r="C20" s="66"/>
      <c r="D20" s="66"/>
      <c r="E20" s="66"/>
      <c r="F20" s="66"/>
      <c r="G20" s="67"/>
      <c r="H20" s="68"/>
      <c r="I20" s="76"/>
      <c r="J20" s="68"/>
      <c r="K20" s="69">
        <f>K$18</f>
        <v>40801</v>
      </c>
      <c r="L20" s="70">
        <f>L$18</f>
        <v>40848</v>
      </c>
      <c r="M20" s="68"/>
      <c r="N20" s="68"/>
      <c r="O20" s="68"/>
      <c r="P20" s="68"/>
      <c r="Q20" s="68"/>
      <c r="R20" s="68"/>
      <c r="S20" s="71" t="str">
        <f ca="1">IF(EDATE(B$1,0)&lt;EDATE(K20,0),"Venter",IF(EDATE(B$1,0)&gt;EDATE(L20,0),"Deadline"," I gang!"))</f>
        <v>Deadline</v>
      </c>
    </row>
    <row r="21" spans="1:19">
      <c r="A21" s="85" t="s">
        <v>14</v>
      </c>
      <c r="B21" s="59" t="s">
        <v>129</v>
      </c>
      <c r="C21" s="60"/>
      <c r="D21" s="60" t="s">
        <v>125</v>
      </c>
      <c r="E21" s="60"/>
      <c r="F21" s="60"/>
      <c r="G21" s="61" t="s">
        <v>205</v>
      </c>
      <c r="H21" s="62">
        <v>1</v>
      </c>
      <c r="I21" s="75">
        <v>2</v>
      </c>
      <c r="J21" s="62">
        <f>H21*I21</f>
        <v>2</v>
      </c>
      <c r="K21" s="62"/>
      <c r="L21" s="72"/>
      <c r="M21" s="62">
        <f t="shared" ref="M21:P24" si="1">IF(ISBLANK(C21),0,$I21)</f>
        <v>0</v>
      </c>
      <c r="N21" s="62">
        <f t="shared" si="1"/>
        <v>2</v>
      </c>
      <c r="O21" s="62">
        <f t="shared" si="1"/>
        <v>0</v>
      </c>
      <c r="P21" s="62">
        <f t="shared" si="1"/>
        <v>0</v>
      </c>
      <c r="Q21" s="62"/>
      <c r="R21" s="62"/>
      <c r="S21" s="62"/>
    </row>
    <row r="22" spans="1:19">
      <c r="A22" s="85" t="s">
        <v>15</v>
      </c>
      <c r="B22" s="59" t="s">
        <v>129</v>
      </c>
      <c r="C22" s="60"/>
      <c r="D22" s="60" t="s">
        <v>125</v>
      </c>
      <c r="E22" s="60"/>
      <c r="F22" s="60"/>
      <c r="G22" s="61" t="s">
        <v>205</v>
      </c>
      <c r="H22" s="62">
        <v>1</v>
      </c>
      <c r="I22" s="75">
        <v>2</v>
      </c>
      <c r="J22" s="62">
        <f>H22*I22</f>
        <v>2</v>
      </c>
      <c r="K22" s="62"/>
      <c r="L22" s="72"/>
      <c r="M22" s="62">
        <f t="shared" si="1"/>
        <v>0</v>
      </c>
      <c r="N22" s="62">
        <f t="shared" si="1"/>
        <v>2</v>
      </c>
      <c r="O22" s="62">
        <f t="shared" si="1"/>
        <v>0</v>
      </c>
      <c r="P22" s="62">
        <f t="shared" si="1"/>
        <v>0</v>
      </c>
      <c r="Q22" s="62"/>
      <c r="R22" s="62"/>
      <c r="S22" s="62"/>
    </row>
    <row r="23" spans="1:19">
      <c r="A23" s="85" t="s">
        <v>130</v>
      </c>
      <c r="B23" s="59" t="s">
        <v>131</v>
      </c>
      <c r="C23" s="60"/>
      <c r="D23" s="60" t="s">
        <v>125</v>
      </c>
      <c r="E23" s="60"/>
      <c r="F23" s="60"/>
      <c r="G23" s="61" t="s">
        <v>205</v>
      </c>
      <c r="H23" s="62">
        <v>1</v>
      </c>
      <c r="I23" s="75">
        <v>2</v>
      </c>
      <c r="J23" s="62">
        <f>H23*I23</f>
        <v>2</v>
      </c>
      <c r="K23" s="62"/>
      <c r="L23" s="72"/>
      <c r="M23" s="62">
        <f t="shared" si="1"/>
        <v>0</v>
      </c>
      <c r="N23" s="62">
        <f t="shared" si="1"/>
        <v>2</v>
      </c>
      <c r="O23" s="62">
        <f t="shared" si="1"/>
        <v>0</v>
      </c>
      <c r="P23" s="62">
        <f t="shared" si="1"/>
        <v>0</v>
      </c>
      <c r="Q23" s="62"/>
      <c r="R23" s="62"/>
      <c r="S23" s="62"/>
    </row>
    <row r="24" spans="1:19">
      <c r="A24" s="85" t="s">
        <v>16</v>
      </c>
      <c r="B24" s="59"/>
      <c r="C24" s="60"/>
      <c r="D24" s="60" t="s">
        <v>125</v>
      </c>
      <c r="E24" s="60"/>
      <c r="F24" s="60"/>
      <c r="G24" s="61" t="s">
        <v>206</v>
      </c>
      <c r="H24" s="62">
        <v>1</v>
      </c>
      <c r="I24" s="75">
        <v>0</v>
      </c>
      <c r="J24" s="62">
        <f>H24*I24</f>
        <v>0</v>
      </c>
      <c r="K24" s="62"/>
      <c r="L24" s="72"/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/>
      <c r="R24" s="62"/>
      <c r="S24" s="62"/>
    </row>
    <row r="25" spans="1:19" s="18" customFormat="1">
      <c r="A25" s="86" t="s">
        <v>17</v>
      </c>
      <c r="B25" s="65"/>
      <c r="C25" s="66"/>
      <c r="D25" s="66"/>
      <c r="E25" s="66"/>
      <c r="F25" s="66"/>
      <c r="G25" s="67"/>
      <c r="H25" s="68"/>
      <c r="I25" s="76"/>
      <c r="J25" s="68"/>
      <c r="K25" s="69">
        <f>K$18</f>
        <v>40801</v>
      </c>
      <c r="L25" s="70">
        <f>L$18</f>
        <v>40848</v>
      </c>
      <c r="M25" s="68"/>
      <c r="N25" s="68"/>
      <c r="O25" s="68"/>
      <c r="P25" s="68"/>
      <c r="Q25" s="68"/>
      <c r="R25" s="68"/>
      <c r="S25" s="71" t="str">
        <f ca="1">IF(EDATE(B$1,0)&lt;EDATE(K25,0),"Venter",IF(EDATE(B$1,0)&gt;EDATE(L25,0),"Deadline"," I gang!"))</f>
        <v>Deadline</v>
      </c>
    </row>
    <row r="26" spans="1:19">
      <c r="A26" s="85" t="s">
        <v>18</v>
      </c>
      <c r="B26" s="59" t="s">
        <v>129</v>
      </c>
      <c r="C26" s="60"/>
      <c r="D26" s="60"/>
      <c r="E26" s="60" t="s">
        <v>125</v>
      </c>
      <c r="F26" s="60"/>
      <c r="G26" s="61" t="s">
        <v>205</v>
      </c>
      <c r="H26" s="62">
        <v>1</v>
      </c>
      <c r="I26" s="75">
        <v>2</v>
      </c>
      <c r="J26" s="62">
        <f>H26*I26</f>
        <v>2</v>
      </c>
      <c r="K26" s="62"/>
      <c r="L26" s="72"/>
      <c r="M26" s="62">
        <f t="shared" ref="M26:P29" si="2">IF(ISBLANK(C26),0,$I26)</f>
        <v>0</v>
      </c>
      <c r="N26" s="62">
        <f t="shared" si="2"/>
        <v>0</v>
      </c>
      <c r="O26" s="62">
        <f t="shared" si="2"/>
        <v>2</v>
      </c>
      <c r="P26" s="62">
        <f t="shared" si="2"/>
        <v>0</v>
      </c>
      <c r="Q26" s="62"/>
      <c r="R26" s="62"/>
      <c r="S26" s="62"/>
    </row>
    <row r="27" spans="1:19">
      <c r="A27" s="85" t="s">
        <v>19</v>
      </c>
      <c r="B27" s="59" t="s">
        <v>129</v>
      </c>
      <c r="C27" s="60"/>
      <c r="D27" s="60"/>
      <c r="E27" s="60" t="s">
        <v>125</v>
      </c>
      <c r="F27" s="60"/>
      <c r="G27" s="61" t="s">
        <v>205</v>
      </c>
      <c r="H27" s="62">
        <v>1</v>
      </c>
      <c r="I27" s="75">
        <v>2</v>
      </c>
      <c r="J27" s="62">
        <f>H27*I27</f>
        <v>2</v>
      </c>
      <c r="K27" s="62"/>
      <c r="L27" s="72"/>
      <c r="M27" s="62">
        <f t="shared" si="2"/>
        <v>0</v>
      </c>
      <c r="N27" s="62">
        <f t="shared" si="2"/>
        <v>0</v>
      </c>
      <c r="O27" s="62">
        <f t="shared" si="2"/>
        <v>2</v>
      </c>
      <c r="P27" s="62">
        <f t="shared" si="2"/>
        <v>0</v>
      </c>
      <c r="Q27" s="62"/>
      <c r="R27" s="62"/>
      <c r="S27" s="62"/>
    </row>
    <row r="28" spans="1:19">
      <c r="A28" s="85" t="s">
        <v>132</v>
      </c>
      <c r="B28" s="59" t="s">
        <v>131</v>
      </c>
      <c r="C28" s="60"/>
      <c r="D28" s="60"/>
      <c r="E28" s="60" t="s">
        <v>125</v>
      </c>
      <c r="F28" s="60"/>
      <c r="G28" s="61" t="s">
        <v>205</v>
      </c>
      <c r="H28" s="62">
        <v>1</v>
      </c>
      <c r="I28" s="75">
        <v>2</v>
      </c>
      <c r="J28" s="62">
        <f>H28*I28</f>
        <v>2</v>
      </c>
      <c r="K28" s="62"/>
      <c r="L28" s="72"/>
      <c r="M28" s="62">
        <f t="shared" si="2"/>
        <v>0</v>
      </c>
      <c r="N28" s="62">
        <f t="shared" si="2"/>
        <v>0</v>
      </c>
      <c r="O28" s="62">
        <f t="shared" si="2"/>
        <v>2</v>
      </c>
      <c r="P28" s="62">
        <f t="shared" si="2"/>
        <v>0</v>
      </c>
      <c r="Q28" s="62"/>
      <c r="R28" s="62"/>
      <c r="S28" s="62"/>
    </row>
    <row r="29" spans="1:19">
      <c r="A29" s="85" t="s">
        <v>20</v>
      </c>
      <c r="B29" s="59" t="s">
        <v>136</v>
      </c>
      <c r="C29" s="60"/>
      <c r="D29" s="60"/>
      <c r="E29" s="60" t="s">
        <v>125</v>
      </c>
      <c r="F29" s="60"/>
      <c r="G29" s="61" t="s">
        <v>206</v>
      </c>
      <c r="H29" s="62">
        <v>1</v>
      </c>
      <c r="I29" s="75">
        <v>0</v>
      </c>
      <c r="J29" s="62">
        <f>H29*I29</f>
        <v>0</v>
      </c>
      <c r="K29" s="62"/>
      <c r="L29" s="72"/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/>
      <c r="R29" s="62"/>
      <c r="S29" s="62"/>
    </row>
    <row r="30" spans="1:19" s="18" customFormat="1">
      <c r="A30" s="86" t="s">
        <v>21</v>
      </c>
      <c r="B30" s="65"/>
      <c r="C30" s="66"/>
      <c r="D30" s="66"/>
      <c r="E30" s="66"/>
      <c r="F30" s="66"/>
      <c r="G30" s="67"/>
      <c r="H30" s="68"/>
      <c r="I30" s="76"/>
      <c r="J30" s="68"/>
      <c r="K30" s="69">
        <f>K$18</f>
        <v>40801</v>
      </c>
      <c r="L30" s="70">
        <f>L$18</f>
        <v>40848</v>
      </c>
      <c r="M30" s="68"/>
      <c r="N30" s="68"/>
      <c r="O30" s="68"/>
      <c r="P30" s="68"/>
      <c r="Q30" s="68"/>
      <c r="R30" s="68"/>
      <c r="S30" s="71" t="str">
        <f ca="1">IF(EDATE(B$1,0)&lt;EDATE(K30,0),"Venter",IF(EDATE(B$1,0)&gt;EDATE(L30,0),"Deadline"," I gang!"))</f>
        <v>Deadline</v>
      </c>
    </row>
    <row r="31" spans="1:19">
      <c r="A31" s="85" t="s">
        <v>22</v>
      </c>
      <c r="B31" s="59" t="s">
        <v>129</v>
      </c>
      <c r="C31" s="60"/>
      <c r="D31" s="60"/>
      <c r="E31" s="60"/>
      <c r="F31" s="60" t="s">
        <v>125</v>
      </c>
      <c r="G31" s="61" t="s">
        <v>205</v>
      </c>
      <c r="H31" s="62">
        <v>1</v>
      </c>
      <c r="I31" s="75">
        <v>2</v>
      </c>
      <c r="J31" s="62">
        <f>H31*I31</f>
        <v>2</v>
      </c>
      <c r="K31" s="62"/>
      <c r="L31" s="72"/>
      <c r="M31" s="62">
        <f t="shared" ref="M31:P34" si="3">IF(ISBLANK(C31),0,$I31)</f>
        <v>0</v>
      </c>
      <c r="N31" s="62">
        <f t="shared" si="3"/>
        <v>0</v>
      </c>
      <c r="O31" s="62">
        <f t="shared" si="3"/>
        <v>0</v>
      </c>
      <c r="P31" s="62">
        <f t="shared" si="3"/>
        <v>2</v>
      </c>
      <c r="Q31" s="62"/>
      <c r="R31" s="62"/>
      <c r="S31" s="62"/>
    </row>
    <row r="32" spans="1:19">
      <c r="A32" s="85" t="s">
        <v>23</v>
      </c>
      <c r="B32" s="59" t="s">
        <v>129</v>
      </c>
      <c r="C32" s="60"/>
      <c r="D32" s="60"/>
      <c r="E32" s="60"/>
      <c r="F32" s="60" t="s">
        <v>125</v>
      </c>
      <c r="G32" s="61" t="s">
        <v>205</v>
      </c>
      <c r="H32" s="62">
        <v>1</v>
      </c>
      <c r="I32" s="75">
        <v>2</v>
      </c>
      <c r="J32" s="62">
        <f>H32*I32</f>
        <v>2</v>
      </c>
      <c r="K32" s="62"/>
      <c r="L32" s="72"/>
      <c r="M32" s="62">
        <f t="shared" si="3"/>
        <v>0</v>
      </c>
      <c r="N32" s="62">
        <f t="shared" si="3"/>
        <v>0</v>
      </c>
      <c r="O32" s="62">
        <f t="shared" si="3"/>
        <v>0</v>
      </c>
      <c r="P32" s="62">
        <f t="shared" si="3"/>
        <v>2</v>
      </c>
      <c r="Q32" s="62"/>
      <c r="R32" s="62"/>
      <c r="S32" s="62"/>
    </row>
    <row r="33" spans="1:19">
      <c r="A33" s="85" t="s">
        <v>133</v>
      </c>
      <c r="B33" s="59" t="s">
        <v>131</v>
      </c>
      <c r="C33" s="60"/>
      <c r="D33" s="60"/>
      <c r="E33" s="60"/>
      <c r="F33" s="60" t="s">
        <v>125</v>
      </c>
      <c r="G33" s="61" t="s">
        <v>205</v>
      </c>
      <c r="H33" s="62">
        <v>1</v>
      </c>
      <c r="I33" s="75">
        <v>2</v>
      </c>
      <c r="J33" s="62">
        <f>H33*I33</f>
        <v>2</v>
      </c>
      <c r="K33" s="62"/>
      <c r="L33" s="72"/>
      <c r="M33" s="62">
        <f t="shared" si="3"/>
        <v>0</v>
      </c>
      <c r="N33" s="62">
        <f t="shared" si="3"/>
        <v>0</v>
      </c>
      <c r="O33" s="62">
        <f t="shared" si="3"/>
        <v>0</v>
      </c>
      <c r="P33" s="62">
        <f t="shared" si="3"/>
        <v>2</v>
      </c>
      <c r="Q33" s="62"/>
      <c r="R33" s="62"/>
      <c r="S33" s="62"/>
    </row>
    <row r="34" spans="1:19">
      <c r="A34" s="85" t="s">
        <v>24</v>
      </c>
      <c r="B34" s="59" t="s">
        <v>136</v>
      </c>
      <c r="C34" s="60"/>
      <c r="D34" s="60"/>
      <c r="E34" s="60"/>
      <c r="F34" s="60" t="s">
        <v>125</v>
      </c>
      <c r="G34" s="61" t="s">
        <v>206</v>
      </c>
      <c r="H34" s="62">
        <v>1</v>
      </c>
      <c r="I34" s="75">
        <v>0</v>
      </c>
      <c r="J34" s="62">
        <f>H34*I34</f>
        <v>0</v>
      </c>
      <c r="K34" s="62"/>
      <c r="L34" s="72"/>
      <c r="M34" s="62">
        <f t="shared" si="3"/>
        <v>0</v>
      </c>
      <c r="N34" s="62">
        <f t="shared" si="3"/>
        <v>0</v>
      </c>
      <c r="O34" s="62">
        <f t="shared" si="3"/>
        <v>0</v>
      </c>
      <c r="P34" s="62">
        <f t="shared" si="3"/>
        <v>0</v>
      </c>
      <c r="Q34" s="62"/>
      <c r="R34" s="62"/>
      <c r="S34" s="62"/>
    </row>
    <row r="35" spans="1:19" s="18" customFormat="1">
      <c r="A35" s="86" t="s">
        <v>25</v>
      </c>
      <c r="B35" s="65"/>
      <c r="C35" s="66"/>
      <c r="D35" s="66"/>
      <c r="E35" s="66"/>
      <c r="F35" s="66"/>
      <c r="G35" s="67"/>
      <c r="H35" s="68"/>
      <c r="I35" s="76"/>
      <c r="J35" s="68"/>
      <c r="K35" s="69">
        <f>K$18</f>
        <v>40801</v>
      </c>
      <c r="L35" s="70">
        <f>L$18</f>
        <v>40848</v>
      </c>
      <c r="M35" s="68"/>
      <c r="N35" s="68"/>
      <c r="O35" s="68"/>
      <c r="P35" s="68"/>
      <c r="Q35" s="68"/>
      <c r="R35" s="68"/>
      <c r="S35" s="71" t="str">
        <f ca="1">IF(EDATE(B$1,0)&lt;EDATE(K35,0),"Venter",IF(EDATE(B$1,0)&gt;EDATE(L35,0),"Deadline"," I gang!"))</f>
        <v>Deadline</v>
      </c>
    </row>
    <row r="36" spans="1:19">
      <c r="A36" s="85" t="s">
        <v>26</v>
      </c>
      <c r="B36" s="59" t="s">
        <v>129</v>
      </c>
      <c r="C36" s="60" t="s">
        <v>125</v>
      </c>
      <c r="D36" s="60"/>
      <c r="E36" s="60"/>
      <c r="F36" s="60"/>
      <c r="G36" s="61" t="s">
        <v>205</v>
      </c>
      <c r="H36" s="62">
        <v>1</v>
      </c>
      <c r="I36" s="75">
        <v>2</v>
      </c>
      <c r="J36" s="62">
        <f>H36*I36</f>
        <v>2</v>
      </c>
      <c r="K36" s="62"/>
      <c r="L36" s="72"/>
      <c r="M36" s="62">
        <f t="shared" ref="M36:M42" si="4">IF(ISBLANK(C36),0,$I36)</f>
        <v>2</v>
      </c>
      <c r="N36" s="62">
        <f t="shared" ref="N36:N42" si="5">IF(ISBLANK(D36),0,$I36)</f>
        <v>0</v>
      </c>
      <c r="O36" s="62">
        <f t="shared" ref="O36:O42" si="6">IF(ISBLANK(E36),0,$I36)</f>
        <v>0</v>
      </c>
      <c r="P36" s="62">
        <f t="shared" ref="P36:P42" si="7">IF(ISBLANK(F36),0,$I36)</f>
        <v>0</v>
      </c>
      <c r="Q36" s="62"/>
      <c r="R36" s="62"/>
      <c r="S36" s="62"/>
    </row>
    <row r="37" spans="1:19">
      <c r="A37" s="85" t="s">
        <v>27</v>
      </c>
      <c r="B37" s="59" t="s">
        <v>129</v>
      </c>
      <c r="C37" s="60" t="s">
        <v>125</v>
      </c>
      <c r="D37" s="60"/>
      <c r="E37" s="60"/>
      <c r="F37" s="60"/>
      <c r="G37" s="61" t="s">
        <v>205</v>
      </c>
      <c r="H37" s="62">
        <v>1</v>
      </c>
      <c r="I37" s="75">
        <v>2</v>
      </c>
      <c r="J37" s="62">
        <f>H37*I37</f>
        <v>2</v>
      </c>
      <c r="K37" s="62"/>
      <c r="L37" s="72"/>
      <c r="M37" s="62">
        <f t="shared" si="4"/>
        <v>2</v>
      </c>
      <c r="N37" s="62">
        <f t="shared" si="5"/>
        <v>0</v>
      </c>
      <c r="O37" s="62">
        <f t="shared" si="6"/>
        <v>0</v>
      </c>
      <c r="P37" s="62">
        <f t="shared" si="7"/>
        <v>0</v>
      </c>
      <c r="Q37" s="62"/>
      <c r="R37" s="62"/>
      <c r="S37" s="62"/>
    </row>
    <row r="38" spans="1:19">
      <c r="A38" s="85" t="s">
        <v>134</v>
      </c>
      <c r="B38" s="59" t="s">
        <v>131</v>
      </c>
      <c r="C38" s="60" t="s">
        <v>125</v>
      </c>
      <c r="D38" s="60"/>
      <c r="E38" s="60"/>
      <c r="F38" s="60"/>
      <c r="G38" s="61" t="s">
        <v>205</v>
      </c>
      <c r="H38" s="62">
        <v>1</v>
      </c>
      <c r="I38" s="75">
        <v>2</v>
      </c>
      <c r="J38" s="62">
        <f>H38*I38</f>
        <v>2</v>
      </c>
      <c r="K38" s="62"/>
      <c r="L38" s="72"/>
      <c r="M38" s="62">
        <f t="shared" si="4"/>
        <v>2</v>
      </c>
      <c r="N38" s="62">
        <f t="shared" si="5"/>
        <v>0</v>
      </c>
      <c r="O38" s="62">
        <f t="shared" si="6"/>
        <v>0</v>
      </c>
      <c r="P38" s="62">
        <f t="shared" si="7"/>
        <v>0</v>
      </c>
      <c r="Q38" s="62"/>
      <c r="R38" s="62"/>
      <c r="S38" s="62"/>
    </row>
    <row r="39" spans="1:19">
      <c r="A39" s="85" t="s">
        <v>28</v>
      </c>
      <c r="B39" s="59" t="s">
        <v>136</v>
      </c>
      <c r="C39" s="60" t="s">
        <v>125</v>
      </c>
      <c r="D39" s="60"/>
      <c r="E39" s="60"/>
      <c r="F39" s="60"/>
      <c r="G39" s="61" t="s">
        <v>206</v>
      </c>
      <c r="H39" s="62">
        <v>1</v>
      </c>
      <c r="I39" s="75">
        <v>0</v>
      </c>
      <c r="J39" s="62">
        <f>H39*I39</f>
        <v>0</v>
      </c>
      <c r="K39" s="62"/>
      <c r="L39" s="72"/>
      <c r="M39" s="62">
        <f t="shared" si="4"/>
        <v>0</v>
      </c>
      <c r="N39" s="62">
        <f t="shared" si="5"/>
        <v>0</v>
      </c>
      <c r="O39" s="62">
        <f t="shared" si="6"/>
        <v>0</v>
      </c>
      <c r="P39" s="62">
        <f t="shared" si="7"/>
        <v>0</v>
      </c>
      <c r="Q39" s="62"/>
      <c r="R39" s="62"/>
      <c r="S39" s="62"/>
    </row>
    <row r="40" spans="1:19">
      <c r="A40" s="85"/>
      <c r="B40" s="59"/>
      <c r="C40" s="60"/>
      <c r="D40" s="60"/>
      <c r="E40" s="60"/>
      <c r="F40" s="60"/>
      <c r="G40" s="61"/>
      <c r="H40" s="62"/>
      <c r="J40" s="62"/>
      <c r="K40" s="62"/>
      <c r="L40" s="72"/>
      <c r="M40" s="62">
        <f t="shared" si="4"/>
        <v>0</v>
      </c>
      <c r="N40" s="62">
        <f t="shared" si="5"/>
        <v>0</v>
      </c>
      <c r="O40" s="62">
        <f t="shared" si="6"/>
        <v>0</v>
      </c>
      <c r="P40" s="62">
        <f t="shared" si="7"/>
        <v>0</v>
      </c>
      <c r="Q40" s="62"/>
      <c r="R40" s="62"/>
      <c r="S40" s="62"/>
    </row>
    <row r="41" spans="1:19" s="2" customFormat="1" ht="24.75">
      <c r="A41" s="85" t="s">
        <v>135</v>
      </c>
      <c r="B41" s="59" t="s">
        <v>137</v>
      </c>
      <c r="C41" s="60"/>
      <c r="D41" s="60" t="s">
        <v>125</v>
      </c>
      <c r="E41" s="60"/>
      <c r="F41" s="60"/>
      <c r="G41" s="61" t="s">
        <v>205</v>
      </c>
      <c r="H41" s="62">
        <v>1</v>
      </c>
      <c r="I41" s="75">
        <v>3</v>
      </c>
      <c r="J41" s="62">
        <f>H41*I41</f>
        <v>3</v>
      </c>
      <c r="K41" s="62"/>
      <c r="L41" s="72"/>
      <c r="M41" s="62">
        <f t="shared" si="4"/>
        <v>0</v>
      </c>
      <c r="N41" s="62">
        <f t="shared" si="5"/>
        <v>3</v>
      </c>
      <c r="O41" s="62">
        <f t="shared" si="6"/>
        <v>0</v>
      </c>
      <c r="P41" s="62">
        <f t="shared" si="7"/>
        <v>0</v>
      </c>
      <c r="Q41" s="62"/>
      <c r="R41" s="62"/>
      <c r="S41" s="62"/>
    </row>
    <row r="42" spans="1:19">
      <c r="A42" s="85" t="s">
        <v>29</v>
      </c>
      <c r="B42" s="59" t="s">
        <v>136</v>
      </c>
      <c r="C42" s="60"/>
      <c r="D42" s="60" t="s">
        <v>125</v>
      </c>
      <c r="E42" s="60"/>
      <c r="F42" s="60"/>
      <c r="G42" s="61" t="s">
        <v>207</v>
      </c>
      <c r="H42" s="62">
        <v>1</v>
      </c>
      <c r="I42" s="75">
        <v>0</v>
      </c>
      <c r="J42" s="62">
        <f>H42*I42</f>
        <v>0</v>
      </c>
      <c r="K42" s="62"/>
      <c r="L42" s="72"/>
      <c r="M42" s="62">
        <f t="shared" si="4"/>
        <v>0</v>
      </c>
      <c r="N42" s="62">
        <f t="shared" si="5"/>
        <v>0</v>
      </c>
      <c r="O42" s="62">
        <f t="shared" si="6"/>
        <v>0</v>
      </c>
      <c r="P42" s="62">
        <f t="shared" si="7"/>
        <v>0</v>
      </c>
      <c r="Q42" s="62"/>
      <c r="R42" s="62"/>
      <c r="S42" s="62"/>
    </row>
    <row r="44" spans="1:19" s="5" customFormat="1">
      <c r="A44" s="81" t="s">
        <v>30</v>
      </c>
      <c r="B44" s="8"/>
      <c r="C44" s="11"/>
      <c r="D44" s="11" t="s">
        <v>114</v>
      </c>
      <c r="E44" s="11"/>
      <c r="F44" s="11"/>
      <c r="G44" s="12"/>
      <c r="I44" s="74"/>
      <c r="J44" s="35"/>
      <c r="K44" s="22">
        <v>40801</v>
      </c>
      <c r="L44" s="28">
        <v>40848</v>
      </c>
      <c r="M44" s="42">
        <f>SUM(M45:M60)</f>
        <v>3</v>
      </c>
      <c r="N44" s="42">
        <f>SUM(N45:N60)</f>
        <v>12</v>
      </c>
      <c r="O44" s="42">
        <f>SUM(O45:O60)</f>
        <v>3</v>
      </c>
      <c r="P44" s="42">
        <f>SUM(P45:P60)</f>
        <v>3</v>
      </c>
      <c r="S44" s="39" t="str">
        <f ca="1">IF(EDATE(B$1,0)&lt;EDATE(K44,0),"Venter",IF(EDATE(B$1,0)&gt;EDATE(L44,0),"Deadline"," I gang!"))</f>
        <v>Deadline</v>
      </c>
    </row>
    <row r="45" spans="1:19" s="18" customFormat="1">
      <c r="A45" s="83" t="s">
        <v>49</v>
      </c>
      <c r="B45" s="15"/>
      <c r="C45" s="16"/>
      <c r="D45" s="16"/>
      <c r="E45" s="16"/>
      <c r="F45" s="16"/>
      <c r="G45" s="17"/>
      <c r="I45" s="76"/>
      <c r="J45" s="36"/>
      <c r="K45" s="23"/>
      <c r="L45" s="30"/>
      <c r="S45" s="40"/>
    </row>
    <row r="46" spans="1:19" ht="24.75">
      <c r="A46" s="82" t="s">
        <v>39</v>
      </c>
      <c r="B46" s="7" t="s">
        <v>141</v>
      </c>
      <c r="D46" s="9" t="s">
        <v>125</v>
      </c>
      <c r="G46" s="3" t="s">
        <v>205</v>
      </c>
      <c r="H46">
        <v>1</v>
      </c>
      <c r="I46" s="75">
        <v>2</v>
      </c>
      <c r="J46" s="33">
        <f>H46*I46</f>
        <v>2</v>
      </c>
      <c r="M46">
        <f t="shared" ref="M46:P49" si="8">IF(ISBLANK(C46),0,$I46)</f>
        <v>0</v>
      </c>
      <c r="N46">
        <f t="shared" si="8"/>
        <v>2</v>
      </c>
      <c r="O46">
        <f t="shared" si="8"/>
        <v>0</v>
      </c>
      <c r="P46">
        <f t="shared" si="8"/>
        <v>0</v>
      </c>
    </row>
    <row r="47" spans="1:19">
      <c r="A47" s="82" t="s">
        <v>31</v>
      </c>
      <c r="B47" s="7" t="s">
        <v>138</v>
      </c>
      <c r="C47" s="9" t="s">
        <v>125</v>
      </c>
      <c r="D47" s="9" t="s">
        <v>125</v>
      </c>
      <c r="E47" s="9" t="s">
        <v>125</v>
      </c>
      <c r="F47" s="9" t="s">
        <v>125</v>
      </c>
      <c r="G47" s="3" t="s">
        <v>205</v>
      </c>
      <c r="H47">
        <v>4</v>
      </c>
      <c r="I47" s="75">
        <v>1</v>
      </c>
      <c r="J47" s="33">
        <f>H47*I47</f>
        <v>4</v>
      </c>
      <c r="M47">
        <f t="shared" si="8"/>
        <v>1</v>
      </c>
      <c r="N47">
        <f t="shared" si="8"/>
        <v>1</v>
      </c>
      <c r="O47">
        <f t="shared" si="8"/>
        <v>1</v>
      </c>
      <c r="P47">
        <f t="shared" si="8"/>
        <v>1</v>
      </c>
    </row>
    <row r="48" spans="1:19">
      <c r="A48" s="82" t="s">
        <v>32</v>
      </c>
      <c r="B48" s="7" t="s">
        <v>139</v>
      </c>
      <c r="D48" s="9" t="s">
        <v>125</v>
      </c>
      <c r="G48" s="3" t="s">
        <v>205</v>
      </c>
      <c r="H48">
        <v>1</v>
      </c>
      <c r="I48" s="75">
        <v>1</v>
      </c>
      <c r="J48" s="33">
        <f>H48*I48</f>
        <v>1</v>
      </c>
      <c r="M48">
        <f t="shared" si="8"/>
        <v>0</v>
      </c>
      <c r="N48">
        <f t="shared" si="8"/>
        <v>1</v>
      </c>
      <c r="O48">
        <f t="shared" si="8"/>
        <v>0</v>
      </c>
      <c r="P48">
        <f t="shared" si="8"/>
        <v>0</v>
      </c>
    </row>
    <row r="49" spans="1:19">
      <c r="A49" s="82" t="s">
        <v>33</v>
      </c>
      <c r="B49" s="7" t="s">
        <v>140</v>
      </c>
      <c r="D49" s="9" t="s">
        <v>125</v>
      </c>
      <c r="G49" s="3" t="s">
        <v>207</v>
      </c>
      <c r="H49">
        <v>1</v>
      </c>
      <c r="I49" s="75">
        <v>0</v>
      </c>
      <c r="J49" s="33">
        <f>H49*I49</f>
        <v>0</v>
      </c>
      <c r="M49">
        <f t="shared" si="8"/>
        <v>0</v>
      </c>
      <c r="N49">
        <f t="shared" si="8"/>
        <v>0</v>
      </c>
      <c r="O49">
        <f t="shared" si="8"/>
        <v>0</v>
      </c>
      <c r="P49">
        <f t="shared" si="8"/>
        <v>0</v>
      </c>
    </row>
    <row r="50" spans="1:19" s="18" customFormat="1">
      <c r="A50" s="83" t="s">
        <v>48</v>
      </c>
      <c r="B50" s="15"/>
      <c r="C50" s="16"/>
      <c r="D50" s="16"/>
      <c r="E50" s="16"/>
      <c r="F50" s="16"/>
      <c r="G50" s="17"/>
      <c r="I50" s="76"/>
      <c r="J50" s="36"/>
      <c r="K50" s="23"/>
      <c r="L50" s="30"/>
      <c r="S50" s="40"/>
    </row>
    <row r="51" spans="1:19" ht="24.75">
      <c r="A51" s="82" t="s">
        <v>40</v>
      </c>
      <c r="B51" s="7" t="s">
        <v>142</v>
      </c>
      <c r="D51" s="9" t="s">
        <v>125</v>
      </c>
      <c r="G51" s="3" t="s">
        <v>205</v>
      </c>
      <c r="H51">
        <v>1</v>
      </c>
      <c r="I51" s="75">
        <v>1</v>
      </c>
      <c r="J51" s="33">
        <f>H51*I51</f>
        <v>1</v>
      </c>
      <c r="M51">
        <f t="shared" ref="M51:P54" si="9">IF(ISBLANK(C51),0,$I51)</f>
        <v>0</v>
      </c>
      <c r="N51">
        <f t="shared" si="9"/>
        <v>1</v>
      </c>
      <c r="O51">
        <f t="shared" si="9"/>
        <v>0</v>
      </c>
      <c r="P51">
        <f t="shared" si="9"/>
        <v>0</v>
      </c>
    </row>
    <row r="52" spans="1:19">
      <c r="A52" s="82" t="s">
        <v>34</v>
      </c>
      <c r="B52" s="7" t="s">
        <v>138</v>
      </c>
      <c r="C52" s="9" t="s">
        <v>125</v>
      </c>
      <c r="D52" s="9" t="s">
        <v>125</v>
      </c>
      <c r="E52" s="9" t="s">
        <v>125</v>
      </c>
      <c r="F52" s="9" t="s">
        <v>125</v>
      </c>
      <c r="G52" s="3" t="s">
        <v>205</v>
      </c>
      <c r="H52">
        <v>4</v>
      </c>
      <c r="I52" s="75">
        <v>1</v>
      </c>
      <c r="J52" s="33">
        <f>H52*I52</f>
        <v>4</v>
      </c>
      <c r="M52">
        <f t="shared" si="9"/>
        <v>1</v>
      </c>
      <c r="N52">
        <f t="shared" si="9"/>
        <v>1</v>
      </c>
      <c r="O52">
        <f t="shared" si="9"/>
        <v>1</v>
      </c>
      <c r="P52">
        <f t="shared" si="9"/>
        <v>1</v>
      </c>
    </row>
    <row r="53" spans="1:19">
      <c r="A53" s="82" t="s">
        <v>35</v>
      </c>
      <c r="B53" s="7" t="s">
        <v>143</v>
      </c>
      <c r="D53" s="9" t="s">
        <v>125</v>
      </c>
      <c r="G53" s="3" t="s">
        <v>205</v>
      </c>
      <c r="H53">
        <v>1</v>
      </c>
      <c r="I53" s="75">
        <v>1</v>
      </c>
      <c r="J53" s="33">
        <f>H53*I53</f>
        <v>1</v>
      </c>
      <c r="M53">
        <f t="shared" si="9"/>
        <v>0</v>
      </c>
      <c r="N53">
        <f t="shared" si="9"/>
        <v>1</v>
      </c>
      <c r="O53">
        <f t="shared" si="9"/>
        <v>0</v>
      </c>
      <c r="P53">
        <f t="shared" si="9"/>
        <v>0</v>
      </c>
    </row>
    <row r="54" spans="1:19">
      <c r="A54" s="82" t="s">
        <v>33</v>
      </c>
      <c r="B54" s="7" t="s">
        <v>144</v>
      </c>
      <c r="D54" s="9" t="s">
        <v>125</v>
      </c>
      <c r="G54" s="3" t="s">
        <v>207</v>
      </c>
      <c r="H54">
        <v>1</v>
      </c>
      <c r="I54" s="75">
        <v>1</v>
      </c>
      <c r="J54" s="33">
        <f>H54*I54</f>
        <v>1</v>
      </c>
      <c r="M54">
        <f t="shared" si="9"/>
        <v>0</v>
      </c>
      <c r="N54">
        <f t="shared" si="9"/>
        <v>1</v>
      </c>
      <c r="O54">
        <f t="shared" si="9"/>
        <v>0</v>
      </c>
      <c r="P54">
        <f t="shared" si="9"/>
        <v>0</v>
      </c>
    </row>
    <row r="55" spans="1:19" s="18" customFormat="1">
      <c r="A55" s="83" t="s">
        <v>50</v>
      </c>
      <c r="B55" s="15"/>
      <c r="C55" s="16"/>
      <c r="D55" s="16"/>
      <c r="E55" s="16"/>
      <c r="F55" s="16"/>
      <c r="G55" s="17"/>
      <c r="I55" s="76"/>
      <c r="J55" s="36"/>
      <c r="K55" s="23"/>
      <c r="L55" s="30"/>
      <c r="S55" s="40"/>
    </row>
    <row r="56" spans="1:19" ht="24.75">
      <c r="A56" s="82" t="s">
        <v>41</v>
      </c>
      <c r="B56" s="7" t="s">
        <v>145</v>
      </c>
      <c r="D56" s="9" t="s">
        <v>125</v>
      </c>
      <c r="G56" s="3" t="s">
        <v>205</v>
      </c>
      <c r="H56">
        <v>1</v>
      </c>
      <c r="I56" s="75">
        <v>1</v>
      </c>
      <c r="J56" s="33">
        <f>H56*I56</f>
        <v>1</v>
      </c>
      <c r="M56">
        <f t="shared" ref="M56:P60" si="10">IF(ISBLANK(C56),0,$I56)</f>
        <v>0</v>
      </c>
      <c r="N56">
        <f t="shared" si="10"/>
        <v>1</v>
      </c>
      <c r="O56">
        <f t="shared" si="10"/>
        <v>0</v>
      </c>
      <c r="P56">
        <f t="shared" si="10"/>
        <v>0</v>
      </c>
    </row>
    <row r="57" spans="1:19">
      <c r="A57" s="82" t="s">
        <v>36</v>
      </c>
      <c r="B57" s="7" t="s">
        <v>138</v>
      </c>
      <c r="C57" s="9" t="s">
        <v>125</v>
      </c>
      <c r="D57" s="9" t="s">
        <v>125</v>
      </c>
      <c r="E57" s="9" t="s">
        <v>125</v>
      </c>
      <c r="F57" s="9" t="s">
        <v>125</v>
      </c>
      <c r="G57" s="3" t="s">
        <v>205</v>
      </c>
      <c r="H57">
        <v>4</v>
      </c>
      <c r="I57" s="75">
        <v>1</v>
      </c>
      <c r="J57" s="33">
        <f>H57*I57</f>
        <v>4</v>
      </c>
      <c r="M57">
        <f t="shared" si="10"/>
        <v>1</v>
      </c>
      <c r="N57">
        <f t="shared" si="10"/>
        <v>1</v>
      </c>
      <c r="O57">
        <f t="shared" si="10"/>
        <v>1</v>
      </c>
      <c r="P57">
        <f t="shared" si="10"/>
        <v>1</v>
      </c>
    </row>
    <row r="58" spans="1:19">
      <c r="A58" s="82" t="s">
        <v>37</v>
      </c>
      <c r="B58" s="7" t="s">
        <v>146</v>
      </c>
      <c r="D58" s="9" t="s">
        <v>125</v>
      </c>
      <c r="G58" s="3" t="s">
        <v>205</v>
      </c>
      <c r="H58">
        <v>1</v>
      </c>
      <c r="I58" s="75">
        <v>1</v>
      </c>
      <c r="J58" s="33">
        <f>H58*I58</f>
        <v>1</v>
      </c>
      <c r="M58">
        <f t="shared" si="10"/>
        <v>0</v>
      </c>
      <c r="N58">
        <f t="shared" si="10"/>
        <v>1</v>
      </c>
      <c r="O58">
        <f t="shared" si="10"/>
        <v>0</v>
      </c>
      <c r="P58">
        <f t="shared" si="10"/>
        <v>0</v>
      </c>
    </row>
    <row r="59" spans="1:19">
      <c r="A59" s="82" t="s">
        <v>38</v>
      </c>
      <c r="B59" s="7" t="s">
        <v>147</v>
      </c>
      <c r="D59" s="9" t="s">
        <v>125</v>
      </c>
      <c r="G59" s="3" t="s">
        <v>207</v>
      </c>
      <c r="H59">
        <v>1</v>
      </c>
      <c r="I59" s="75">
        <v>1</v>
      </c>
      <c r="J59" s="33">
        <f>H59*I59</f>
        <v>1</v>
      </c>
      <c r="M59">
        <f t="shared" si="10"/>
        <v>0</v>
      </c>
      <c r="N59">
        <f t="shared" si="10"/>
        <v>1</v>
      </c>
      <c r="O59">
        <f t="shared" si="10"/>
        <v>0</v>
      </c>
      <c r="P59">
        <f t="shared" si="10"/>
        <v>0</v>
      </c>
    </row>
    <row r="60" spans="1:19">
      <c r="M60">
        <f t="shared" si="10"/>
        <v>0</v>
      </c>
      <c r="N60">
        <f t="shared" si="10"/>
        <v>0</v>
      </c>
      <c r="O60">
        <f t="shared" si="10"/>
        <v>0</v>
      </c>
      <c r="P60">
        <f t="shared" si="10"/>
        <v>0</v>
      </c>
    </row>
    <row r="61" spans="1:19" s="5" customFormat="1">
      <c r="A61" s="81" t="s">
        <v>42</v>
      </c>
      <c r="B61" s="8"/>
      <c r="C61" s="11" t="s">
        <v>113</v>
      </c>
      <c r="D61" s="11"/>
      <c r="E61" s="11"/>
      <c r="F61" s="11"/>
      <c r="G61" s="12"/>
      <c r="I61" s="74"/>
      <c r="J61" s="35"/>
      <c r="K61" s="22">
        <v>40756</v>
      </c>
      <c r="L61" s="28">
        <v>40801</v>
      </c>
      <c r="M61" s="42">
        <f>SUM(M62:M66)</f>
        <v>2</v>
      </c>
      <c r="N61" s="42">
        <f>SUM(N62:N66)</f>
        <v>0</v>
      </c>
      <c r="O61" s="42">
        <f>SUM(O62:O66)</f>
        <v>0</v>
      </c>
      <c r="P61" s="42">
        <f>SUM(P62:P66)</f>
        <v>0</v>
      </c>
      <c r="S61" s="39" t="str">
        <f ca="1">IF(EDATE(B$1,0)&lt;EDATE(K61,0),"Venter",IF(EDATE(B$1,0)&gt;EDATE(L61,0),"Deadline"," I gang!"))</f>
        <v>Deadline</v>
      </c>
    </row>
    <row r="62" spans="1:19" ht="24.75">
      <c r="A62" s="82" t="s">
        <v>43</v>
      </c>
      <c r="B62" s="7" t="s">
        <v>148</v>
      </c>
      <c r="C62" s="9" t="s">
        <v>125</v>
      </c>
      <c r="G62" s="3" t="s">
        <v>205</v>
      </c>
      <c r="H62">
        <v>1</v>
      </c>
      <c r="I62" s="75">
        <v>0</v>
      </c>
      <c r="J62" s="33">
        <f>H62*I62</f>
        <v>0</v>
      </c>
      <c r="L62" s="32"/>
      <c r="M62">
        <f t="shared" ref="M62:P65" si="11">IF(ISBLANK(C62),0,$I62)</f>
        <v>0</v>
      </c>
      <c r="N62">
        <f t="shared" si="11"/>
        <v>0</v>
      </c>
      <c r="O62">
        <f t="shared" si="11"/>
        <v>0</v>
      </c>
      <c r="P62">
        <f t="shared" si="11"/>
        <v>0</v>
      </c>
    </row>
    <row r="63" spans="1:19" ht="24.75">
      <c r="A63" s="82" t="s">
        <v>44</v>
      </c>
      <c r="B63" s="7" t="s">
        <v>148</v>
      </c>
      <c r="C63" s="9" t="s">
        <v>125</v>
      </c>
      <c r="G63" s="3" t="s">
        <v>205</v>
      </c>
      <c r="H63">
        <v>1</v>
      </c>
      <c r="I63" s="75">
        <v>1</v>
      </c>
      <c r="J63" s="33">
        <f>H63*I63</f>
        <v>1</v>
      </c>
      <c r="L63" s="32"/>
      <c r="M63">
        <f t="shared" si="11"/>
        <v>1</v>
      </c>
      <c r="N63">
        <f t="shared" si="11"/>
        <v>0</v>
      </c>
      <c r="O63">
        <f t="shared" si="11"/>
        <v>0</v>
      </c>
      <c r="P63">
        <f t="shared" si="11"/>
        <v>0</v>
      </c>
    </row>
    <row r="64" spans="1:19" ht="24.75">
      <c r="A64" s="82" t="s">
        <v>45</v>
      </c>
      <c r="B64" s="7" t="s">
        <v>148</v>
      </c>
      <c r="C64" s="9" t="s">
        <v>125</v>
      </c>
      <c r="G64" s="3" t="s">
        <v>205</v>
      </c>
      <c r="H64">
        <v>1</v>
      </c>
      <c r="I64" s="75">
        <v>1</v>
      </c>
      <c r="J64" s="33">
        <f>H64*I64</f>
        <v>1</v>
      </c>
      <c r="L64" s="32"/>
      <c r="M64">
        <f t="shared" si="11"/>
        <v>1</v>
      </c>
      <c r="N64">
        <f t="shared" si="11"/>
        <v>0</v>
      </c>
      <c r="O64">
        <f t="shared" si="11"/>
        <v>0</v>
      </c>
      <c r="P64">
        <f t="shared" si="11"/>
        <v>0</v>
      </c>
    </row>
    <row r="65" spans="1:19" ht="24.75">
      <c r="A65" s="82" t="s">
        <v>46</v>
      </c>
      <c r="B65" s="7" t="s">
        <v>149</v>
      </c>
      <c r="C65" s="9" t="s">
        <v>125</v>
      </c>
      <c r="G65" s="3" t="s">
        <v>205</v>
      </c>
      <c r="H65">
        <v>1</v>
      </c>
      <c r="I65" s="75">
        <v>0</v>
      </c>
      <c r="J65" s="33">
        <f>H65*I65</f>
        <v>0</v>
      </c>
      <c r="L65" s="32"/>
      <c r="M65">
        <f t="shared" si="11"/>
        <v>0</v>
      </c>
      <c r="N65">
        <f t="shared" si="11"/>
        <v>0</v>
      </c>
      <c r="O65">
        <f t="shared" si="11"/>
        <v>0</v>
      </c>
      <c r="P65">
        <f t="shared" si="11"/>
        <v>0</v>
      </c>
    </row>
    <row r="67" spans="1:19" s="5" customFormat="1" ht="25.5">
      <c r="A67" s="81" t="s">
        <v>221</v>
      </c>
      <c r="B67" s="8"/>
      <c r="C67" s="11" t="s">
        <v>113</v>
      </c>
      <c r="D67" s="11"/>
      <c r="E67" s="11" t="s">
        <v>115</v>
      </c>
      <c r="F67" s="11"/>
      <c r="G67" s="12"/>
      <c r="I67" s="74"/>
      <c r="J67" s="35"/>
      <c r="K67" s="22">
        <v>40801</v>
      </c>
      <c r="L67" s="28">
        <v>40954</v>
      </c>
      <c r="M67" s="42">
        <f>M68+M75+M84+M89</f>
        <v>78</v>
      </c>
      <c r="N67" s="42">
        <f>N68+N75+N84+N89</f>
        <v>55</v>
      </c>
      <c r="O67" s="42">
        <f>O68+O75+O84+O89</f>
        <v>57</v>
      </c>
      <c r="P67" s="42">
        <f>P68+P75+P84+P89</f>
        <v>56</v>
      </c>
      <c r="S67" s="39" t="str">
        <f ca="1">IF(EDATE(B$1,0)&lt;EDATE(K67,0),"Venter",IF(EDATE(B$1,0)&gt;EDATE(L67,0),"Deadline"," I gang!"))</f>
        <v>Deadline</v>
      </c>
    </row>
    <row r="68" spans="1:19" s="18" customFormat="1" ht="24.75">
      <c r="A68" s="83" t="s">
        <v>47</v>
      </c>
      <c r="B68" s="15" t="s">
        <v>150</v>
      </c>
      <c r="C68" s="16" t="s">
        <v>113</v>
      </c>
      <c r="D68" s="16"/>
      <c r="E68" s="16"/>
      <c r="F68" s="16"/>
      <c r="G68" s="17" t="s">
        <v>205</v>
      </c>
      <c r="I68" s="76"/>
      <c r="J68" s="36"/>
      <c r="K68" s="23"/>
      <c r="L68" s="29"/>
      <c r="M68" s="18">
        <f>SUM(M69,M74)</f>
        <v>2</v>
      </c>
      <c r="N68" s="18">
        <f>SUM(N69,N74)</f>
        <v>0</v>
      </c>
      <c r="O68" s="18">
        <f>SUM(O69,O74)</f>
        <v>2</v>
      </c>
      <c r="P68" s="18">
        <f>SUM(P69,P74)</f>
        <v>1</v>
      </c>
      <c r="S68" s="40"/>
    </row>
    <row r="69" spans="1:19">
      <c r="A69" s="82" t="s">
        <v>52</v>
      </c>
      <c r="B69" s="7" t="s">
        <v>151</v>
      </c>
      <c r="C69" s="9" t="s">
        <v>125</v>
      </c>
      <c r="E69" s="9" t="s">
        <v>125</v>
      </c>
      <c r="G69" s="3" t="s">
        <v>205</v>
      </c>
      <c r="H69">
        <v>2</v>
      </c>
      <c r="I69" s="75">
        <v>2</v>
      </c>
      <c r="J69" s="33">
        <f t="shared" ref="J69:J74" si="12">H69*I69</f>
        <v>4</v>
      </c>
      <c r="L69" s="32">
        <v>40848</v>
      </c>
      <c r="M69">
        <f t="shared" ref="M69:M74" si="13">IF(ISBLANK(C69),0,$I69)</f>
        <v>2</v>
      </c>
      <c r="N69">
        <f t="shared" ref="N69:N74" si="14">IF(ISBLANK(D69),0,$I69)</f>
        <v>0</v>
      </c>
      <c r="O69">
        <f t="shared" ref="O69:O74" si="15">IF(ISBLANK(E69),0,$I69)</f>
        <v>2</v>
      </c>
      <c r="P69">
        <f t="shared" ref="P69:P74" si="16">IF(ISBLANK(F69),0,$I69)</f>
        <v>0</v>
      </c>
      <c r="S69" s="2" t="str">
        <f t="shared" ref="S69:S74" ca="1" si="17">IF(EDATE(B$1,0)&lt;EDATE(K69,0),"Venter",IF(EDATE(B$1,0)&gt;EDATE(L69,0),"Deadline"," I gang!"))</f>
        <v>Deadline</v>
      </c>
    </row>
    <row r="70" spans="1:19" ht="24.75">
      <c r="A70" s="82" t="s">
        <v>53</v>
      </c>
      <c r="B70" s="7" t="s">
        <v>152</v>
      </c>
      <c r="E70" s="9" t="s">
        <v>125</v>
      </c>
      <c r="G70" s="3" t="s">
        <v>205</v>
      </c>
      <c r="H70">
        <v>1</v>
      </c>
      <c r="I70" s="75">
        <v>2</v>
      </c>
      <c r="J70" s="33">
        <f t="shared" si="12"/>
        <v>2</v>
      </c>
      <c r="L70" s="32">
        <v>40848</v>
      </c>
      <c r="M70">
        <f t="shared" si="13"/>
        <v>0</v>
      </c>
      <c r="N70">
        <f t="shared" si="14"/>
        <v>0</v>
      </c>
      <c r="O70">
        <f t="shared" si="15"/>
        <v>2</v>
      </c>
      <c r="P70">
        <f t="shared" si="16"/>
        <v>0</v>
      </c>
      <c r="S70" s="2" t="str">
        <f t="shared" ca="1" si="17"/>
        <v>Deadline</v>
      </c>
    </row>
    <row r="71" spans="1:19" ht="24.75">
      <c r="A71" s="82" t="s">
        <v>54</v>
      </c>
      <c r="B71" s="7" t="s">
        <v>153</v>
      </c>
      <c r="E71" s="9" t="s">
        <v>125</v>
      </c>
      <c r="G71" s="3" t="s">
        <v>205</v>
      </c>
      <c r="H71">
        <v>1</v>
      </c>
      <c r="I71" s="75">
        <v>3</v>
      </c>
      <c r="J71" s="33">
        <f t="shared" si="12"/>
        <v>3</v>
      </c>
      <c r="L71" s="32">
        <v>40848</v>
      </c>
      <c r="M71">
        <f t="shared" si="13"/>
        <v>0</v>
      </c>
      <c r="N71">
        <f t="shared" si="14"/>
        <v>0</v>
      </c>
      <c r="O71">
        <f t="shared" si="15"/>
        <v>3</v>
      </c>
      <c r="P71">
        <f t="shared" si="16"/>
        <v>0</v>
      </c>
      <c r="S71" s="2" t="str">
        <f t="shared" ca="1" si="17"/>
        <v>Deadline</v>
      </c>
    </row>
    <row r="72" spans="1:19">
      <c r="A72" s="82" t="s">
        <v>51</v>
      </c>
      <c r="B72" s="7" t="s">
        <v>154</v>
      </c>
      <c r="C72" s="9" t="s">
        <v>125</v>
      </c>
      <c r="E72" s="9" t="s">
        <v>125</v>
      </c>
      <c r="G72" s="3" t="s">
        <v>205</v>
      </c>
      <c r="H72">
        <v>2</v>
      </c>
      <c r="I72" s="75">
        <v>3</v>
      </c>
      <c r="J72" s="33">
        <f t="shared" si="12"/>
        <v>6</v>
      </c>
      <c r="L72" s="32">
        <v>40823</v>
      </c>
      <c r="M72">
        <f t="shared" si="13"/>
        <v>3</v>
      </c>
      <c r="N72">
        <f t="shared" si="14"/>
        <v>0</v>
      </c>
      <c r="O72">
        <f t="shared" si="15"/>
        <v>3</v>
      </c>
      <c r="P72">
        <f t="shared" si="16"/>
        <v>0</v>
      </c>
      <c r="S72" s="2" t="str">
        <f t="shared" ca="1" si="17"/>
        <v>Deadline</v>
      </c>
    </row>
    <row r="73" spans="1:19" ht="24.75">
      <c r="A73" s="82" t="s">
        <v>55</v>
      </c>
      <c r="B73" s="7" t="s">
        <v>155</v>
      </c>
      <c r="C73" s="9" t="s">
        <v>125</v>
      </c>
      <c r="G73" s="3" t="s">
        <v>205</v>
      </c>
      <c r="H73">
        <v>1</v>
      </c>
      <c r="I73" s="75">
        <v>1</v>
      </c>
      <c r="J73" s="33">
        <f t="shared" si="12"/>
        <v>1</v>
      </c>
      <c r="L73" s="32">
        <v>40848</v>
      </c>
      <c r="M73">
        <f t="shared" si="13"/>
        <v>1</v>
      </c>
      <c r="N73">
        <f t="shared" si="14"/>
        <v>0</v>
      </c>
      <c r="O73">
        <f t="shared" si="15"/>
        <v>0</v>
      </c>
      <c r="P73">
        <f t="shared" si="16"/>
        <v>0</v>
      </c>
      <c r="S73" s="2" t="str">
        <f t="shared" ca="1" si="17"/>
        <v>Deadline</v>
      </c>
    </row>
    <row r="74" spans="1:19">
      <c r="A74" s="82" t="s">
        <v>56</v>
      </c>
      <c r="B74" s="7" t="s">
        <v>217</v>
      </c>
      <c r="F74" s="9" t="s">
        <v>125</v>
      </c>
      <c r="G74" s="3" t="s">
        <v>205</v>
      </c>
      <c r="H74">
        <v>1</v>
      </c>
      <c r="I74" s="75">
        <v>1</v>
      </c>
      <c r="J74" s="33">
        <f t="shared" si="12"/>
        <v>1</v>
      </c>
      <c r="L74" s="32">
        <v>40848</v>
      </c>
      <c r="M74">
        <f t="shared" si="13"/>
        <v>0</v>
      </c>
      <c r="N74">
        <f t="shared" si="14"/>
        <v>0</v>
      </c>
      <c r="O74">
        <f t="shared" si="15"/>
        <v>0</v>
      </c>
      <c r="P74">
        <f t="shared" si="16"/>
        <v>1</v>
      </c>
      <c r="S74" s="2" t="str">
        <f t="shared" ca="1" si="17"/>
        <v>Deadline</v>
      </c>
    </row>
    <row r="75" spans="1:19" s="18" customFormat="1">
      <c r="A75" s="83" t="s">
        <v>64</v>
      </c>
      <c r="B75" s="15"/>
      <c r="C75" s="16" t="s">
        <v>113</v>
      </c>
      <c r="D75" s="16"/>
      <c r="E75" s="16"/>
      <c r="F75" s="16"/>
      <c r="G75" s="17"/>
      <c r="I75" s="76">
        <f>SUM(I69:I74)</f>
        <v>12</v>
      </c>
      <c r="J75" s="36"/>
      <c r="K75" s="25">
        <v>40823</v>
      </c>
      <c r="L75" s="30">
        <v>40923</v>
      </c>
      <c r="M75" s="18">
        <f>SUM(M76,M83)</f>
        <v>21</v>
      </c>
      <c r="S75" s="40" t="str">
        <f ca="1">IF(EDATE(B$1,0)&lt;EDATE(K75,0),"Venter",IF(EDATE(B$1,0)&gt;EDATE(L75,0),"Deadline"," I gang!"))</f>
        <v>Deadline</v>
      </c>
    </row>
    <row r="76" spans="1:19">
      <c r="A76" s="82" t="s">
        <v>63</v>
      </c>
      <c r="B76" s="7" t="s">
        <v>156</v>
      </c>
      <c r="D76" s="9" t="s">
        <v>125</v>
      </c>
      <c r="G76" s="3" t="s">
        <v>209</v>
      </c>
      <c r="H76">
        <v>1</v>
      </c>
      <c r="I76" s="75">
        <f>6*4</f>
        <v>24</v>
      </c>
      <c r="J76" s="33">
        <f t="shared" ref="J76:J82" si="18">H76*I76</f>
        <v>24</v>
      </c>
      <c r="K76" s="21">
        <v>40823</v>
      </c>
      <c r="L76" s="32">
        <v>40841</v>
      </c>
      <c r="M76">
        <f t="shared" ref="M76:M83" si="19">IF(ISBLANK(C76),0,$I76)</f>
        <v>0</v>
      </c>
      <c r="N76">
        <f t="shared" ref="N76:N83" si="20">IF(ISBLANK(D76),0,$I76)</f>
        <v>24</v>
      </c>
      <c r="O76">
        <f t="shared" ref="O76:O83" si="21">IF(ISBLANK(E76),0,$I76)</f>
        <v>0</v>
      </c>
      <c r="P76">
        <f t="shared" ref="P76:P83" si="22">IF(ISBLANK(F76),0,$I76)</f>
        <v>0</v>
      </c>
      <c r="S76" s="2" t="str">
        <f t="shared" ref="S76:S83" ca="1" si="23">IF(EDATE(B$1,0)&lt;EDATE(K76,0),"Venter",IF(EDATE(B$1,0)&gt;EDATE(L76,0),"Deadline"," I gang!"))</f>
        <v>Deadline</v>
      </c>
    </row>
    <row r="77" spans="1:19" ht="24.75">
      <c r="A77" s="82" t="s">
        <v>58</v>
      </c>
      <c r="B77" s="7" t="s">
        <v>215</v>
      </c>
      <c r="C77" s="9" t="s">
        <v>125</v>
      </c>
      <c r="G77" s="3" t="s">
        <v>209</v>
      </c>
      <c r="H77">
        <v>1</v>
      </c>
      <c r="I77" s="75">
        <f>6*8</f>
        <v>48</v>
      </c>
      <c r="J77" s="33">
        <f t="shared" si="18"/>
        <v>48</v>
      </c>
      <c r="K77" s="21">
        <v>40826</v>
      </c>
      <c r="L77" s="32">
        <v>40841</v>
      </c>
      <c r="M77">
        <f t="shared" si="19"/>
        <v>48</v>
      </c>
      <c r="N77">
        <f t="shared" si="20"/>
        <v>0</v>
      </c>
      <c r="O77">
        <f t="shared" si="21"/>
        <v>0</v>
      </c>
      <c r="P77">
        <f t="shared" si="22"/>
        <v>0</v>
      </c>
      <c r="S77" s="2" t="str">
        <f t="shared" ca="1" si="23"/>
        <v>Deadline</v>
      </c>
    </row>
    <row r="78" spans="1:19" ht="24.75">
      <c r="A78" s="82" t="s">
        <v>57</v>
      </c>
      <c r="B78" s="7" t="s">
        <v>216</v>
      </c>
      <c r="C78" s="9" t="s">
        <v>125</v>
      </c>
      <c r="G78" s="3" t="s">
        <v>209</v>
      </c>
      <c r="H78">
        <v>1</v>
      </c>
      <c r="I78" s="75">
        <v>3</v>
      </c>
      <c r="J78" s="33">
        <f t="shared" si="18"/>
        <v>3</v>
      </c>
      <c r="K78" s="21">
        <v>40826</v>
      </c>
      <c r="L78" s="32">
        <v>40841</v>
      </c>
      <c r="M78">
        <f t="shared" si="19"/>
        <v>3</v>
      </c>
      <c r="N78">
        <f t="shared" si="20"/>
        <v>0</v>
      </c>
      <c r="O78">
        <f t="shared" si="21"/>
        <v>0</v>
      </c>
      <c r="P78">
        <f t="shared" si="22"/>
        <v>0</v>
      </c>
      <c r="S78" s="2" t="str">
        <f t="shared" ca="1" si="23"/>
        <v>Deadline</v>
      </c>
    </row>
    <row r="79" spans="1:19">
      <c r="A79" s="82" t="s">
        <v>59</v>
      </c>
      <c r="B79" s="7" t="s">
        <v>157</v>
      </c>
      <c r="C79" s="9" t="s">
        <v>125</v>
      </c>
      <c r="G79" s="3" t="s">
        <v>209</v>
      </c>
      <c r="H79">
        <v>1</v>
      </c>
      <c r="I79" s="75">
        <f>6*1</f>
        <v>6</v>
      </c>
      <c r="J79" s="33">
        <f t="shared" si="18"/>
        <v>6</v>
      </c>
      <c r="K79" s="21">
        <v>40841</v>
      </c>
      <c r="L79" s="32">
        <v>40848</v>
      </c>
      <c r="M79">
        <f t="shared" si="19"/>
        <v>6</v>
      </c>
      <c r="N79">
        <f t="shared" si="20"/>
        <v>0</v>
      </c>
      <c r="O79">
        <f t="shared" si="21"/>
        <v>0</v>
      </c>
      <c r="P79">
        <f t="shared" si="22"/>
        <v>0</v>
      </c>
      <c r="S79" s="2" t="str">
        <f t="shared" ca="1" si="23"/>
        <v>Deadline</v>
      </c>
    </row>
    <row r="80" spans="1:19" ht="24.75">
      <c r="A80" s="82" t="s">
        <v>61</v>
      </c>
      <c r="B80" s="7" t="s">
        <v>158</v>
      </c>
      <c r="C80" s="9" t="s">
        <v>125</v>
      </c>
      <c r="G80" s="3" t="s">
        <v>209</v>
      </c>
      <c r="H80">
        <v>1</v>
      </c>
      <c r="I80" s="75">
        <v>2</v>
      </c>
      <c r="J80" s="33">
        <f t="shared" si="18"/>
        <v>2</v>
      </c>
      <c r="K80" s="21">
        <v>40826</v>
      </c>
      <c r="L80" s="32">
        <v>40841</v>
      </c>
      <c r="M80">
        <f t="shared" si="19"/>
        <v>2</v>
      </c>
      <c r="N80">
        <f t="shared" si="20"/>
        <v>0</v>
      </c>
      <c r="O80">
        <f t="shared" si="21"/>
        <v>0</v>
      </c>
      <c r="P80">
        <f t="shared" si="22"/>
        <v>0</v>
      </c>
      <c r="S80" s="2" t="str">
        <f t="shared" ca="1" si="23"/>
        <v>Deadline</v>
      </c>
    </row>
    <row r="81" spans="1:19">
      <c r="A81" s="82" t="s">
        <v>62</v>
      </c>
      <c r="B81" s="7" t="s">
        <v>159</v>
      </c>
      <c r="C81" s="9" t="s">
        <v>125</v>
      </c>
      <c r="D81" s="9" t="s">
        <v>125</v>
      </c>
      <c r="G81" s="3" t="s">
        <v>209</v>
      </c>
      <c r="H81">
        <v>2</v>
      </c>
      <c r="I81" s="75">
        <v>6</v>
      </c>
      <c r="J81" s="33">
        <f t="shared" si="18"/>
        <v>12</v>
      </c>
      <c r="K81" s="21">
        <v>40841</v>
      </c>
      <c r="L81" s="32">
        <v>40848</v>
      </c>
      <c r="M81">
        <f t="shared" si="19"/>
        <v>6</v>
      </c>
      <c r="N81">
        <f t="shared" si="20"/>
        <v>6</v>
      </c>
      <c r="O81">
        <f t="shared" si="21"/>
        <v>0</v>
      </c>
      <c r="P81">
        <f t="shared" si="22"/>
        <v>0</v>
      </c>
      <c r="S81" s="2" t="str">
        <f t="shared" ca="1" si="23"/>
        <v>Deadline</v>
      </c>
    </row>
    <row r="82" spans="1:19">
      <c r="A82" s="82" t="s">
        <v>60</v>
      </c>
      <c r="B82" s="7" t="s">
        <v>160</v>
      </c>
      <c r="F82" s="9" t="s">
        <v>125</v>
      </c>
      <c r="G82" s="3" t="s">
        <v>205</v>
      </c>
      <c r="H82">
        <v>1</v>
      </c>
      <c r="I82" s="75">
        <f>6*1.5</f>
        <v>9</v>
      </c>
      <c r="J82" s="33">
        <f t="shared" si="18"/>
        <v>9</v>
      </c>
      <c r="K82" s="21">
        <f>L72</f>
        <v>40823</v>
      </c>
      <c r="L82" s="32">
        <v>40848</v>
      </c>
      <c r="M82">
        <f t="shared" si="19"/>
        <v>0</v>
      </c>
      <c r="N82">
        <f t="shared" si="20"/>
        <v>0</v>
      </c>
      <c r="O82">
        <f t="shared" si="21"/>
        <v>0</v>
      </c>
      <c r="P82">
        <f t="shared" si="22"/>
        <v>9</v>
      </c>
      <c r="S82" s="2" t="str">
        <f t="shared" ca="1" si="23"/>
        <v>Deadline</v>
      </c>
    </row>
    <row r="83" spans="1:19" ht="48.75">
      <c r="A83" s="82" t="s">
        <v>232</v>
      </c>
      <c r="B83" s="7" t="s">
        <v>220</v>
      </c>
      <c r="C83" s="14" t="s">
        <v>125</v>
      </c>
      <c r="D83" s="14"/>
      <c r="E83" s="14"/>
      <c r="F83" s="14" t="s">
        <v>125</v>
      </c>
      <c r="G83" s="3" t="s">
        <v>205</v>
      </c>
      <c r="H83">
        <v>2</v>
      </c>
      <c r="I83" s="75">
        <f>3*7</f>
        <v>21</v>
      </c>
      <c r="J83" s="33">
        <f>H83*I83</f>
        <v>42</v>
      </c>
      <c r="K83" s="21">
        <f>L73</f>
        <v>40848</v>
      </c>
      <c r="L83" s="32">
        <v>40923</v>
      </c>
      <c r="M83">
        <f t="shared" si="19"/>
        <v>21</v>
      </c>
      <c r="N83">
        <f t="shared" si="20"/>
        <v>0</v>
      </c>
      <c r="O83">
        <f t="shared" si="21"/>
        <v>0</v>
      </c>
      <c r="P83">
        <f t="shared" si="22"/>
        <v>21</v>
      </c>
      <c r="S83" s="2" t="str">
        <f t="shared" ca="1" si="23"/>
        <v>Deadline</v>
      </c>
    </row>
    <row r="84" spans="1:19" s="18" customFormat="1">
      <c r="A84" s="83" t="s">
        <v>234</v>
      </c>
      <c r="B84" s="15"/>
      <c r="C84" s="16"/>
      <c r="D84" s="16"/>
      <c r="E84" s="16" t="s">
        <v>115</v>
      </c>
      <c r="F84" s="16"/>
      <c r="G84" s="17" t="s">
        <v>205</v>
      </c>
      <c r="I84" s="76"/>
      <c r="J84" s="36"/>
      <c r="K84" s="25">
        <f>L75</f>
        <v>40923</v>
      </c>
      <c r="L84" s="30">
        <v>40978</v>
      </c>
      <c r="M84" s="18">
        <f>SUM(M85,M88)</f>
        <v>11</v>
      </c>
      <c r="N84" s="18">
        <f>SUM(N85,N88)</f>
        <v>11</v>
      </c>
      <c r="O84" s="18">
        <f>SUM(O85,O88)</f>
        <v>11</v>
      </c>
      <c r="P84" s="18">
        <f>SUM(P85,P88)</f>
        <v>11</v>
      </c>
      <c r="S84" s="40" t="str">
        <f ca="1">IF(EDATE(B$1,0)&lt;EDATE(K84,0),"Venter",IF(EDATE(B$1,0)&gt;EDATE(L84,0),"Deadline"," I gang!"))</f>
        <v>Deadline</v>
      </c>
    </row>
    <row r="85" spans="1:19" ht="36.75">
      <c r="A85" s="82" t="s">
        <v>65</v>
      </c>
      <c r="B85" s="7" t="s">
        <v>219</v>
      </c>
      <c r="C85" s="9" t="s">
        <v>125</v>
      </c>
      <c r="D85" s="9" t="s">
        <v>125</v>
      </c>
      <c r="E85" s="9" t="s">
        <v>125</v>
      </c>
      <c r="F85" s="9" t="s">
        <v>125</v>
      </c>
      <c r="G85" s="3" t="s">
        <v>205</v>
      </c>
      <c r="H85">
        <f>4*2</f>
        <v>8</v>
      </c>
      <c r="I85" s="75">
        <v>5</v>
      </c>
      <c r="J85" s="33">
        <f>H85*I85</f>
        <v>40</v>
      </c>
      <c r="M85">
        <f t="shared" ref="M85:P88" si="24">IF(ISBLANK(C85),0,$I85)</f>
        <v>5</v>
      </c>
      <c r="N85">
        <f t="shared" si="24"/>
        <v>5</v>
      </c>
      <c r="O85">
        <f t="shared" si="24"/>
        <v>5</v>
      </c>
      <c r="P85">
        <f t="shared" si="24"/>
        <v>5</v>
      </c>
    </row>
    <row r="86" spans="1:19" ht="24.75">
      <c r="A86" s="82" t="s">
        <v>66</v>
      </c>
      <c r="B86" s="7" t="s">
        <v>161</v>
      </c>
      <c r="C86" s="9" t="s">
        <v>125</v>
      </c>
      <c r="D86" s="9" t="s">
        <v>125</v>
      </c>
      <c r="E86" s="9" t="s">
        <v>125</v>
      </c>
      <c r="F86" s="9" t="s">
        <v>125</v>
      </c>
      <c r="G86" s="3" t="s">
        <v>205</v>
      </c>
      <c r="H86">
        <f>4*2</f>
        <v>8</v>
      </c>
      <c r="I86" s="75">
        <v>3</v>
      </c>
      <c r="J86" s="33">
        <f>H86*I86</f>
        <v>24</v>
      </c>
      <c r="M86">
        <f t="shared" si="24"/>
        <v>3</v>
      </c>
      <c r="N86">
        <f t="shared" si="24"/>
        <v>3</v>
      </c>
      <c r="O86">
        <f t="shared" si="24"/>
        <v>3</v>
      </c>
      <c r="P86">
        <f t="shared" si="24"/>
        <v>3</v>
      </c>
    </row>
    <row r="87" spans="1:19" ht="24.75">
      <c r="A87" s="82" t="s">
        <v>67</v>
      </c>
      <c r="B87" s="7" t="s">
        <v>162</v>
      </c>
      <c r="C87" s="9" t="s">
        <v>125</v>
      </c>
      <c r="D87" s="9" t="s">
        <v>125</v>
      </c>
      <c r="E87" s="9" t="s">
        <v>125</v>
      </c>
      <c r="F87" s="9" t="s">
        <v>125</v>
      </c>
      <c r="G87" s="3" t="s">
        <v>205</v>
      </c>
      <c r="H87">
        <v>4</v>
      </c>
      <c r="I87" s="75">
        <v>7</v>
      </c>
      <c r="J87" s="33">
        <f>H87*I87</f>
        <v>28</v>
      </c>
      <c r="M87">
        <f t="shared" si="24"/>
        <v>7</v>
      </c>
      <c r="N87">
        <f t="shared" si="24"/>
        <v>7</v>
      </c>
      <c r="O87">
        <f t="shared" si="24"/>
        <v>7</v>
      </c>
      <c r="P87">
        <f t="shared" si="24"/>
        <v>7</v>
      </c>
    </row>
    <row r="88" spans="1:19" ht="48.75">
      <c r="A88" s="82" t="s">
        <v>236</v>
      </c>
      <c r="B88" s="7" t="s">
        <v>233</v>
      </c>
      <c r="C88" s="9" t="s">
        <v>125</v>
      </c>
      <c r="D88" s="9" t="s">
        <v>125</v>
      </c>
      <c r="E88" s="9" t="s">
        <v>125</v>
      </c>
      <c r="F88" s="9" t="s">
        <v>125</v>
      </c>
      <c r="G88" s="3" t="s">
        <v>205</v>
      </c>
      <c r="H88">
        <v>4</v>
      </c>
      <c r="I88" s="75">
        <v>6</v>
      </c>
      <c r="J88" s="33">
        <f>H88*I88</f>
        <v>24</v>
      </c>
      <c r="M88">
        <f t="shared" si="24"/>
        <v>6</v>
      </c>
      <c r="N88">
        <f t="shared" si="24"/>
        <v>6</v>
      </c>
      <c r="O88">
        <f t="shared" si="24"/>
        <v>6</v>
      </c>
      <c r="P88">
        <f t="shared" si="24"/>
        <v>6</v>
      </c>
    </row>
    <row r="89" spans="1:19" s="18" customFormat="1">
      <c r="A89" s="83" t="s">
        <v>229</v>
      </c>
      <c r="B89" s="15"/>
      <c r="C89" s="16"/>
      <c r="D89" s="16"/>
      <c r="E89" s="16" t="s">
        <v>115</v>
      </c>
      <c r="F89" s="16"/>
      <c r="G89" s="17" t="s">
        <v>205</v>
      </c>
      <c r="I89" s="76"/>
      <c r="J89" s="36"/>
      <c r="K89" s="25">
        <f>L84</f>
        <v>40978</v>
      </c>
      <c r="L89" s="30">
        <v>41022</v>
      </c>
      <c r="M89" s="18">
        <f>SUM(M90:M99)</f>
        <v>44</v>
      </c>
      <c r="N89" s="18">
        <f>SUM(N90:N99)</f>
        <v>44</v>
      </c>
      <c r="O89" s="18">
        <f>SUM(O90:O99)</f>
        <v>44</v>
      </c>
      <c r="P89" s="18">
        <f>SUM(P90:P99)</f>
        <v>44</v>
      </c>
      <c r="S89" s="40" t="str">
        <f ca="1">IF(EDATE(B$1,0)&lt;EDATE(K89,0),"Venter",IF(EDATE(B$1,0)&gt;EDATE(L89,0),"Deadline"," I gang!"))</f>
        <v>Deadline</v>
      </c>
    </row>
    <row r="90" spans="1:19" s="1" customFormat="1" ht="36.75">
      <c r="A90" s="82" t="s">
        <v>222</v>
      </c>
      <c r="B90" s="7" t="s">
        <v>164</v>
      </c>
      <c r="C90" s="9" t="s">
        <v>125</v>
      </c>
      <c r="D90" s="9" t="s">
        <v>125</v>
      </c>
      <c r="E90" s="9" t="s">
        <v>125</v>
      </c>
      <c r="F90" s="9" t="s">
        <v>125</v>
      </c>
      <c r="G90" s="3" t="s">
        <v>205</v>
      </c>
      <c r="H90">
        <v>4</v>
      </c>
      <c r="I90" s="75">
        <v>1</v>
      </c>
      <c r="J90" s="33">
        <f t="shared" ref="J90:J98" si="25">H90*I90</f>
        <v>4</v>
      </c>
      <c r="K90" s="24"/>
      <c r="L90" s="31"/>
      <c r="M90">
        <f t="shared" ref="M90:M98" si="26">IF(ISBLANK(C90),0,$I90)</f>
        <v>1</v>
      </c>
      <c r="N90">
        <f t="shared" ref="N90:N98" si="27">IF(ISBLANK(D90),0,$I90)</f>
        <v>1</v>
      </c>
      <c r="O90">
        <f t="shared" ref="O90:O98" si="28">IF(ISBLANK(E90),0,$I90)</f>
        <v>1</v>
      </c>
      <c r="P90">
        <f t="shared" ref="P90:P98" si="29">IF(ISBLANK(F90),0,$I90)</f>
        <v>1</v>
      </c>
      <c r="S90" s="2"/>
    </row>
    <row r="91" spans="1:19" s="1" customFormat="1" ht="24.75">
      <c r="A91" s="82" t="s">
        <v>223</v>
      </c>
      <c r="B91" s="7" t="s">
        <v>163</v>
      </c>
      <c r="C91" s="9" t="s">
        <v>125</v>
      </c>
      <c r="D91" s="9" t="s">
        <v>125</v>
      </c>
      <c r="E91" s="9" t="s">
        <v>125</v>
      </c>
      <c r="F91" s="9" t="s">
        <v>125</v>
      </c>
      <c r="G91" s="3" t="s">
        <v>205</v>
      </c>
      <c r="H91">
        <v>4</v>
      </c>
      <c r="I91" s="75">
        <v>2</v>
      </c>
      <c r="J91" s="33">
        <f t="shared" si="25"/>
        <v>8</v>
      </c>
      <c r="K91" s="24"/>
      <c r="L91" s="31"/>
      <c r="M91">
        <f t="shared" si="26"/>
        <v>2</v>
      </c>
      <c r="N91">
        <f t="shared" si="27"/>
        <v>2</v>
      </c>
      <c r="O91">
        <f t="shared" si="28"/>
        <v>2</v>
      </c>
      <c r="P91">
        <f t="shared" si="29"/>
        <v>2</v>
      </c>
      <c r="S91" s="2"/>
    </row>
    <row r="92" spans="1:19" s="1" customFormat="1" ht="24.75">
      <c r="A92" s="82" t="s">
        <v>230</v>
      </c>
      <c r="B92" s="7" t="s">
        <v>165</v>
      </c>
      <c r="C92" s="9" t="s">
        <v>125</v>
      </c>
      <c r="D92" s="9" t="s">
        <v>125</v>
      </c>
      <c r="E92" s="9" t="s">
        <v>125</v>
      </c>
      <c r="F92" s="9" t="s">
        <v>125</v>
      </c>
      <c r="G92" s="3" t="s">
        <v>259</v>
      </c>
      <c r="H92">
        <v>4</v>
      </c>
      <c r="I92" s="75">
        <v>8</v>
      </c>
      <c r="J92" s="33">
        <f t="shared" si="25"/>
        <v>32</v>
      </c>
      <c r="K92" s="24"/>
      <c r="L92" s="31"/>
      <c r="M92">
        <f t="shared" si="26"/>
        <v>8</v>
      </c>
      <c r="N92">
        <f t="shared" si="27"/>
        <v>8</v>
      </c>
      <c r="O92">
        <f t="shared" si="28"/>
        <v>8</v>
      </c>
      <c r="P92">
        <f t="shared" si="29"/>
        <v>8</v>
      </c>
      <c r="S92" s="2"/>
    </row>
    <row r="93" spans="1:19" s="1" customFormat="1">
      <c r="A93" s="82" t="s">
        <v>228</v>
      </c>
      <c r="B93" s="7" t="s">
        <v>166</v>
      </c>
      <c r="C93" s="9" t="s">
        <v>125</v>
      </c>
      <c r="D93" s="9" t="s">
        <v>125</v>
      </c>
      <c r="E93" s="9" t="s">
        <v>125</v>
      </c>
      <c r="F93" s="9" t="s">
        <v>125</v>
      </c>
      <c r="G93" s="3" t="s">
        <v>208</v>
      </c>
      <c r="H93">
        <v>4</v>
      </c>
      <c r="I93" s="75">
        <v>2</v>
      </c>
      <c r="J93" s="33">
        <f t="shared" si="25"/>
        <v>8</v>
      </c>
      <c r="K93" s="24"/>
      <c r="L93" s="31"/>
      <c r="M93">
        <f t="shared" si="26"/>
        <v>2</v>
      </c>
      <c r="N93">
        <f t="shared" si="27"/>
        <v>2</v>
      </c>
      <c r="O93">
        <f t="shared" si="28"/>
        <v>2</v>
      </c>
      <c r="P93">
        <f t="shared" si="29"/>
        <v>2</v>
      </c>
      <c r="S93" s="2"/>
    </row>
    <row r="94" spans="1:19" s="1" customFormat="1">
      <c r="A94" s="82" t="s">
        <v>224</v>
      </c>
      <c r="B94" s="7" t="s">
        <v>167</v>
      </c>
      <c r="C94" s="9" t="s">
        <v>125</v>
      </c>
      <c r="D94" s="9" t="s">
        <v>125</v>
      </c>
      <c r="E94" s="9" t="s">
        <v>125</v>
      </c>
      <c r="F94" s="9" t="s">
        <v>125</v>
      </c>
      <c r="G94" s="3" t="s">
        <v>208</v>
      </c>
      <c r="H94">
        <v>4</v>
      </c>
      <c r="I94" s="75">
        <v>1</v>
      </c>
      <c r="J94" s="33">
        <f t="shared" si="25"/>
        <v>4</v>
      </c>
      <c r="K94" s="24"/>
      <c r="L94" s="31"/>
      <c r="M94">
        <f t="shared" si="26"/>
        <v>1</v>
      </c>
      <c r="N94">
        <f t="shared" si="27"/>
        <v>1</v>
      </c>
      <c r="O94">
        <f t="shared" si="28"/>
        <v>1</v>
      </c>
      <c r="P94">
        <f t="shared" si="29"/>
        <v>1</v>
      </c>
      <c r="S94" s="2"/>
    </row>
    <row r="95" spans="1:19" ht="36.75">
      <c r="A95" s="82" t="s">
        <v>225</v>
      </c>
      <c r="B95" s="7" t="s">
        <v>219</v>
      </c>
      <c r="C95" s="14" t="s">
        <v>125</v>
      </c>
      <c r="D95" s="14" t="s">
        <v>125</v>
      </c>
      <c r="E95" s="14" t="s">
        <v>125</v>
      </c>
      <c r="F95" s="14" t="s">
        <v>125</v>
      </c>
      <c r="G95" s="3" t="s">
        <v>208</v>
      </c>
      <c r="H95">
        <f>4*3</f>
        <v>12</v>
      </c>
      <c r="I95" s="75">
        <v>12</v>
      </c>
      <c r="J95" s="33">
        <f t="shared" si="25"/>
        <v>144</v>
      </c>
      <c r="M95">
        <f t="shared" si="26"/>
        <v>12</v>
      </c>
      <c r="N95">
        <f t="shared" si="27"/>
        <v>12</v>
      </c>
      <c r="O95">
        <f t="shared" si="28"/>
        <v>12</v>
      </c>
      <c r="P95">
        <f t="shared" si="29"/>
        <v>12</v>
      </c>
    </row>
    <row r="96" spans="1:19" ht="24.75">
      <c r="A96" s="82" t="s">
        <v>226</v>
      </c>
      <c r="B96" s="7" t="s">
        <v>161</v>
      </c>
      <c r="C96" s="14" t="s">
        <v>125</v>
      </c>
      <c r="D96" s="14" t="s">
        <v>125</v>
      </c>
      <c r="E96" s="14" t="s">
        <v>125</v>
      </c>
      <c r="F96" s="14" t="s">
        <v>125</v>
      </c>
      <c r="G96" s="3" t="s">
        <v>208</v>
      </c>
      <c r="H96">
        <f>4*3</f>
        <v>12</v>
      </c>
      <c r="I96" s="75">
        <v>6</v>
      </c>
      <c r="J96" s="33">
        <f t="shared" si="25"/>
        <v>72</v>
      </c>
      <c r="M96">
        <f t="shared" si="26"/>
        <v>6</v>
      </c>
      <c r="N96">
        <f t="shared" si="27"/>
        <v>6</v>
      </c>
      <c r="O96">
        <f t="shared" si="28"/>
        <v>6</v>
      </c>
      <c r="P96">
        <f t="shared" si="29"/>
        <v>6</v>
      </c>
    </row>
    <row r="97" spans="1:19" ht="24.75">
      <c r="A97" s="82" t="s">
        <v>227</v>
      </c>
      <c r="B97" s="7" t="s">
        <v>162</v>
      </c>
      <c r="C97" s="14" t="s">
        <v>125</v>
      </c>
      <c r="D97" s="14" t="s">
        <v>125</v>
      </c>
      <c r="E97" s="14" t="s">
        <v>125</v>
      </c>
      <c r="F97" s="14" t="s">
        <v>125</v>
      </c>
      <c r="G97" s="3" t="s">
        <v>208</v>
      </c>
      <c r="H97">
        <v>4</v>
      </c>
      <c r="I97" s="75">
        <v>6</v>
      </c>
      <c r="J97" s="33">
        <f t="shared" si="25"/>
        <v>24</v>
      </c>
      <c r="M97">
        <f t="shared" si="26"/>
        <v>6</v>
      </c>
      <c r="N97">
        <f t="shared" si="27"/>
        <v>6</v>
      </c>
      <c r="O97">
        <f t="shared" si="28"/>
        <v>6</v>
      </c>
      <c r="P97">
        <f t="shared" si="29"/>
        <v>6</v>
      </c>
    </row>
    <row r="98" spans="1:19" ht="24.75">
      <c r="A98" s="82" t="s">
        <v>237</v>
      </c>
      <c r="B98" s="7" t="s">
        <v>235</v>
      </c>
      <c r="C98" s="14" t="s">
        <v>125</v>
      </c>
      <c r="D98" s="14" t="s">
        <v>125</v>
      </c>
      <c r="E98" s="14" t="s">
        <v>125</v>
      </c>
      <c r="F98" s="14" t="s">
        <v>125</v>
      </c>
      <c r="G98" s="3" t="s">
        <v>208</v>
      </c>
      <c r="H98">
        <v>4</v>
      </c>
      <c r="I98" s="75">
        <v>6</v>
      </c>
      <c r="J98" s="33">
        <f t="shared" si="25"/>
        <v>24</v>
      </c>
      <c r="M98">
        <f t="shared" si="26"/>
        <v>6</v>
      </c>
      <c r="N98">
        <f t="shared" si="27"/>
        <v>6</v>
      </c>
      <c r="O98">
        <f t="shared" si="28"/>
        <v>6</v>
      </c>
      <c r="P98">
        <f t="shared" si="29"/>
        <v>6</v>
      </c>
    </row>
    <row r="99" spans="1:19">
      <c r="J99" s="33">
        <f>SUM(J92:J98)/4</f>
        <v>77</v>
      </c>
      <c r="K99" s="33" t="s">
        <v>258</v>
      </c>
    </row>
    <row r="100" spans="1:19" s="5" customFormat="1">
      <c r="A100" s="81" t="s">
        <v>68</v>
      </c>
      <c r="B100" s="8" t="s">
        <v>231</v>
      </c>
      <c r="C100" s="11"/>
      <c r="D100" s="11"/>
      <c r="E100" s="11" t="s">
        <v>115</v>
      </c>
      <c r="F100" s="11" t="s">
        <v>116</v>
      </c>
      <c r="G100" s="12"/>
      <c r="I100" s="74"/>
      <c r="J100" s="35"/>
      <c r="K100" s="22">
        <v>40978</v>
      </c>
      <c r="L100" s="28">
        <v>41036</v>
      </c>
      <c r="M100" s="42">
        <f>SUM(M101:M107)</f>
        <v>31</v>
      </c>
      <c r="N100" s="42">
        <f>SUM(N101:N107)</f>
        <v>31</v>
      </c>
      <c r="O100" s="42">
        <f>SUM(O101:O107)</f>
        <v>31</v>
      </c>
      <c r="P100" s="42">
        <f>SUM(P101:P107)</f>
        <v>31</v>
      </c>
      <c r="S100" s="39" t="str">
        <f ca="1">IF(EDATE(B$1,0)&lt;EDATE(K100,0),"Venter",IF(EDATE(B$1,0)&gt;EDATE(L100,0),"Deadline"," I gang!"))</f>
        <v>Deadline</v>
      </c>
    </row>
    <row r="101" spans="1:19" ht="24.75">
      <c r="A101" s="82" t="s">
        <v>69</v>
      </c>
      <c r="B101" s="7" t="s">
        <v>168</v>
      </c>
      <c r="C101" s="9" t="s">
        <v>125</v>
      </c>
      <c r="D101" s="9" t="s">
        <v>125</v>
      </c>
      <c r="E101" s="9" t="s">
        <v>125</v>
      </c>
      <c r="F101" s="9" t="s">
        <v>125</v>
      </c>
      <c r="G101" s="3" t="s">
        <v>208</v>
      </c>
      <c r="H101">
        <v>4</v>
      </c>
      <c r="I101" s="75">
        <v>1</v>
      </c>
      <c r="J101" s="33">
        <f t="shared" ref="J101:J106" si="30">H101*I101</f>
        <v>4</v>
      </c>
      <c r="M101">
        <f t="shared" ref="M101:M106" si="31">IF(ISBLANK(C101),0,$I101)</f>
        <v>1</v>
      </c>
      <c r="N101">
        <f t="shared" ref="N101:N106" si="32">IF(ISBLANK(D101),0,$I101)</f>
        <v>1</v>
      </c>
      <c r="O101">
        <f t="shared" ref="O101:O106" si="33">IF(ISBLANK(E101),0,$I101)</f>
        <v>1</v>
      </c>
      <c r="P101">
        <f t="shared" ref="P101:P106" si="34">IF(ISBLANK(F101),0,$I101)</f>
        <v>1</v>
      </c>
    </row>
    <row r="102" spans="1:19" ht="24.75">
      <c r="A102" s="82" t="s">
        <v>70</v>
      </c>
      <c r="B102" s="7" t="s">
        <v>287</v>
      </c>
      <c r="C102" s="9" t="s">
        <v>125</v>
      </c>
      <c r="D102" s="9" t="s">
        <v>125</v>
      </c>
      <c r="E102" s="9" t="s">
        <v>125</v>
      </c>
      <c r="F102" s="9" t="s">
        <v>125</v>
      </c>
      <c r="G102" s="3" t="s">
        <v>208</v>
      </c>
      <c r="H102">
        <v>4</v>
      </c>
      <c r="I102" s="75">
        <v>6</v>
      </c>
      <c r="J102" s="33">
        <f t="shared" si="30"/>
        <v>24</v>
      </c>
      <c r="M102">
        <f t="shared" si="31"/>
        <v>6</v>
      </c>
      <c r="N102">
        <f t="shared" si="32"/>
        <v>6</v>
      </c>
      <c r="O102">
        <f t="shared" si="33"/>
        <v>6</v>
      </c>
      <c r="P102">
        <f t="shared" si="34"/>
        <v>6</v>
      </c>
    </row>
    <row r="103" spans="1:19" ht="24.75">
      <c r="A103" s="82" t="s">
        <v>238</v>
      </c>
      <c r="B103" s="7" t="s">
        <v>286</v>
      </c>
      <c r="C103" s="9" t="s">
        <v>125</v>
      </c>
      <c r="D103" s="9" t="s">
        <v>125</v>
      </c>
      <c r="E103" s="9" t="s">
        <v>125</v>
      </c>
      <c r="F103" s="9" t="s">
        <v>125</v>
      </c>
      <c r="G103" s="3" t="s">
        <v>208</v>
      </c>
      <c r="H103">
        <v>4</v>
      </c>
      <c r="I103" s="75">
        <v>16</v>
      </c>
      <c r="J103" s="33">
        <f t="shared" si="30"/>
        <v>64</v>
      </c>
      <c r="M103">
        <f t="shared" si="31"/>
        <v>16</v>
      </c>
      <c r="N103">
        <f t="shared" si="32"/>
        <v>16</v>
      </c>
      <c r="O103">
        <f t="shared" si="33"/>
        <v>16</v>
      </c>
      <c r="P103">
        <f t="shared" si="34"/>
        <v>16</v>
      </c>
    </row>
    <row r="104" spans="1:19" ht="36.75">
      <c r="A104" s="82" t="s">
        <v>71</v>
      </c>
      <c r="B104" s="7" t="s">
        <v>169</v>
      </c>
      <c r="C104" s="9" t="s">
        <v>125</v>
      </c>
      <c r="D104" s="9" t="s">
        <v>125</v>
      </c>
      <c r="E104" s="9" t="s">
        <v>125</v>
      </c>
      <c r="F104" s="9" t="s">
        <v>125</v>
      </c>
      <c r="G104" s="3" t="s">
        <v>205</v>
      </c>
      <c r="H104">
        <v>4</v>
      </c>
      <c r="I104" s="75">
        <v>4</v>
      </c>
      <c r="J104" s="33">
        <f t="shared" si="30"/>
        <v>16</v>
      </c>
      <c r="M104">
        <f t="shared" si="31"/>
        <v>4</v>
      </c>
      <c r="N104">
        <f t="shared" si="32"/>
        <v>4</v>
      </c>
      <c r="O104">
        <f t="shared" si="33"/>
        <v>4</v>
      </c>
      <c r="P104">
        <f t="shared" si="34"/>
        <v>4</v>
      </c>
    </row>
    <row r="105" spans="1:19" ht="36.75">
      <c r="A105" s="82" t="s">
        <v>72</v>
      </c>
      <c r="B105" s="7" t="s">
        <v>170</v>
      </c>
      <c r="C105" s="9" t="s">
        <v>125</v>
      </c>
      <c r="D105" s="9" t="s">
        <v>125</v>
      </c>
      <c r="E105" s="9" t="s">
        <v>125</v>
      </c>
      <c r="F105" s="9" t="s">
        <v>125</v>
      </c>
      <c r="G105" s="3" t="s">
        <v>205</v>
      </c>
      <c r="H105">
        <v>4</v>
      </c>
      <c r="I105" s="75">
        <v>3</v>
      </c>
      <c r="J105" s="33">
        <f t="shared" si="30"/>
        <v>12</v>
      </c>
      <c r="M105">
        <f t="shared" si="31"/>
        <v>3</v>
      </c>
      <c r="N105">
        <f t="shared" si="32"/>
        <v>3</v>
      </c>
      <c r="O105">
        <f t="shared" si="33"/>
        <v>3</v>
      </c>
      <c r="P105">
        <f t="shared" si="34"/>
        <v>3</v>
      </c>
    </row>
    <row r="106" spans="1:19">
      <c r="A106" s="82" t="s">
        <v>76</v>
      </c>
      <c r="B106" s="7" t="s">
        <v>171</v>
      </c>
      <c r="C106" s="9" t="s">
        <v>125</v>
      </c>
      <c r="D106" s="9" t="s">
        <v>125</v>
      </c>
      <c r="E106" s="9" t="s">
        <v>125</v>
      </c>
      <c r="F106" s="9" t="s">
        <v>125</v>
      </c>
      <c r="G106" s="3" t="s">
        <v>205</v>
      </c>
      <c r="H106">
        <v>4</v>
      </c>
      <c r="I106" s="75">
        <v>1</v>
      </c>
      <c r="J106" s="33">
        <f t="shared" si="30"/>
        <v>4</v>
      </c>
      <c r="M106">
        <f t="shared" si="31"/>
        <v>1</v>
      </c>
      <c r="N106">
        <f t="shared" si="32"/>
        <v>1</v>
      </c>
      <c r="O106">
        <f t="shared" si="33"/>
        <v>1</v>
      </c>
      <c r="P106">
        <f t="shared" si="34"/>
        <v>1</v>
      </c>
    </row>
    <row r="107" spans="1:19">
      <c r="J107" s="33">
        <f>SUM(J101:J103)/4</f>
        <v>23</v>
      </c>
      <c r="K107" s="33" t="s">
        <v>258</v>
      </c>
    </row>
    <row r="108" spans="1:19" s="5" customFormat="1">
      <c r="A108" s="81" t="s">
        <v>73</v>
      </c>
      <c r="B108" s="8"/>
      <c r="C108" s="11"/>
      <c r="D108" s="11"/>
      <c r="E108" s="11"/>
      <c r="F108" s="11" t="s">
        <v>116</v>
      </c>
      <c r="G108" s="12"/>
      <c r="I108" s="74"/>
      <c r="J108" s="35"/>
      <c r="K108" s="20"/>
      <c r="L108" s="28">
        <v>41020</v>
      </c>
      <c r="M108" s="42">
        <f>SUM(M109:M112)</f>
        <v>0</v>
      </c>
      <c r="N108" s="42">
        <f>SUM(N109:N112)</f>
        <v>0</v>
      </c>
      <c r="O108" s="42">
        <f>SUM(O109:O112)</f>
        <v>0</v>
      </c>
      <c r="P108" s="42">
        <f>SUM(P109:P112)</f>
        <v>10</v>
      </c>
      <c r="S108" s="39"/>
    </row>
    <row r="109" spans="1:19" ht="48.75">
      <c r="A109" s="82" t="s">
        <v>74</v>
      </c>
      <c r="B109" s="7" t="s">
        <v>172</v>
      </c>
      <c r="F109" s="9" t="s">
        <v>125</v>
      </c>
      <c r="G109" s="3" t="s">
        <v>205</v>
      </c>
      <c r="H109">
        <v>1</v>
      </c>
      <c r="I109" s="75">
        <v>6</v>
      </c>
      <c r="J109" s="33">
        <f>H109*I109</f>
        <v>6</v>
      </c>
      <c r="M109">
        <f t="shared" ref="M109:P111" si="35">IF(ISBLANK(C109),0,$I109)</f>
        <v>0</v>
      </c>
      <c r="N109">
        <f t="shared" si="35"/>
        <v>0</v>
      </c>
      <c r="O109">
        <f t="shared" si="35"/>
        <v>0</v>
      </c>
      <c r="P109">
        <f t="shared" si="35"/>
        <v>6</v>
      </c>
    </row>
    <row r="110" spans="1:19" ht="24.75">
      <c r="A110" s="82" t="s">
        <v>75</v>
      </c>
      <c r="B110" s="7" t="s">
        <v>173</v>
      </c>
      <c r="F110" s="9" t="s">
        <v>125</v>
      </c>
      <c r="G110" s="3" t="s">
        <v>205</v>
      </c>
      <c r="H110">
        <v>1</v>
      </c>
      <c r="I110" s="75">
        <v>3</v>
      </c>
      <c r="J110" s="33">
        <f>H110*I110</f>
        <v>3</v>
      </c>
      <c r="M110">
        <f t="shared" si="35"/>
        <v>0</v>
      </c>
      <c r="N110">
        <f t="shared" si="35"/>
        <v>0</v>
      </c>
      <c r="O110">
        <f t="shared" si="35"/>
        <v>0</v>
      </c>
      <c r="P110">
        <f t="shared" si="35"/>
        <v>3</v>
      </c>
    </row>
    <row r="111" spans="1:19">
      <c r="A111" s="82" t="s">
        <v>175</v>
      </c>
      <c r="B111" s="7" t="s">
        <v>174</v>
      </c>
      <c r="F111" s="9" t="s">
        <v>125</v>
      </c>
      <c r="G111" s="3" t="s">
        <v>207</v>
      </c>
      <c r="H111">
        <v>1</v>
      </c>
      <c r="I111" s="75">
        <v>1</v>
      </c>
      <c r="J111" s="33">
        <f>H111*I111</f>
        <v>1</v>
      </c>
      <c r="M111">
        <f t="shared" si="35"/>
        <v>0</v>
      </c>
      <c r="N111">
        <f t="shared" si="35"/>
        <v>0</v>
      </c>
      <c r="O111">
        <f t="shared" si="35"/>
        <v>0</v>
      </c>
      <c r="P111">
        <f t="shared" si="35"/>
        <v>1</v>
      </c>
    </row>
    <row r="113" spans="1:19" s="5" customFormat="1">
      <c r="A113" s="81" t="s">
        <v>77</v>
      </c>
      <c r="B113" s="8"/>
      <c r="C113" s="11"/>
      <c r="D113" s="11"/>
      <c r="E113" s="11" t="s">
        <v>115</v>
      </c>
      <c r="F113" s="11"/>
      <c r="G113" s="12"/>
      <c r="I113" s="74"/>
      <c r="J113" s="35"/>
      <c r="K113" s="20"/>
      <c r="L113" s="27"/>
      <c r="M113" s="42">
        <f>SUM(M114:M116)</f>
        <v>0</v>
      </c>
      <c r="N113" s="42">
        <f>SUM(N114:N116)</f>
        <v>0</v>
      </c>
      <c r="O113" s="42">
        <f>SUM(O114:O116)</f>
        <v>16</v>
      </c>
      <c r="P113" s="42">
        <f>SUM(P114:P116)</f>
        <v>0</v>
      </c>
      <c r="S113" s="39"/>
    </row>
    <row r="114" spans="1:19" ht="36.75">
      <c r="A114" s="82" t="s">
        <v>78</v>
      </c>
      <c r="B114" s="7" t="s">
        <v>218</v>
      </c>
      <c r="E114" s="9" t="s">
        <v>125</v>
      </c>
      <c r="G114" s="3" t="s">
        <v>205</v>
      </c>
      <c r="H114">
        <v>1</v>
      </c>
      <c r="I114" s="75">
        <v>4</v>
      </c>
      <c r="J114" s="33">
        <f>H114*I114</f>
        <v>4</v>
      </c>
      <c r="M114">
        <f t="shared" ref="M114:P115" si="36">IF(ISBLANK(C114),0,$I114)</f>
        <v>0</v>
      </c>
      <c r="N114">
        <f t="shared" si="36"/>
        <v>0</v>
      </c>
      <c r="O114">
        <f t="shared" si="36"/>
        <v>4</v>
      </c>
      <c r="P114">
        <f t="shared" si="36"/>
        <v>0</v>
      </c>
    </row>
    <row r="115" spans="1:19">
      <c r="A115" s="82" t="s">
        <v>79</v>
      </c>
      <c r="B115" s="7" t="s">
        <v>214</v>
      </c>
      <c r="E115" s="9" t="s">
        <v>125</v>
      </c>
      <c r="G115" s="3" t="s">
        <v>205</v>
      </c>
      <c r="H115">
        <v>1</v>
      </c>
      <c r="I115" s="75">
        <v>12</v>
      </c>
      <c r="J115" s="33">
        <f>H115*I115</f>
        <v>12</v>
      </c>
      <c r="M115">
        <f t="shared" si="36"/>
        <v>0</v>
      </c>
      <c r="N115">
        <f t="shared" si="36"/>
        <v>0</v>
      </c>
      <c r="O115">
        <f t="shared" si="36"/>
        <v>12</v>
      </c>
      <c r="P115">
        <f t="shared" si="36"/>
        <v>0</v>
      </c>
    </row>
    <row r="117" spans="1:19" s="5" customFormat="1">
      <c r="A117" s="81" t="s">
        <v>81</v>
      </c>
      <c r="B117" s="8"/>
      <c r="C117" s="11"/>
      <c r="D117" s="11"/>
      <c r="E117" s="11" t="s">
        <v>115</v>
      </c>
      <c r="F117" s="11"/>
      <c r="G117" s="12"/>
      <c r="I117" s="74"/>
      <c r="J117" s="35"/>
      <c r="K117" s="20"/>
      <c r="L117" s="28">
        <v>41036</v>
      </c>
      <c r="M117" s="42">
        <f>SUM(M118:M121)</f>
        <v>0</v>
      </c>
      <c r="N117" s="42">
        <f>SUM(N118:N121)</f>
        <v>0</v>
      </c>
      <c r="O117" s="42">
        <f>SUM(O118:O121)</f>
        <v>13</v>
      </c>
      <c r="P117" s="42">
        <f>SUM(P118:P121)</f>
        <v>0</v>
      </c>
      <c r="S117" s="39"/>
    </row>
    <row r="118" spans="1:19" ht="36.75">
      <c r="A118" s="82" t="s">
        <v>176</v>
      </c>
      <c r="B118" s="7" t="s">
        <v>179</v>
      </c>
      <c r="E118" s="9" t="s">
        <v>125</v>
      </c>
      <c r="G118" s="3" t="s">
        <v>205</v>
      </c>
      <c r="H118">
        <v>1</v>
      </c>
      <c r="I118" s="75">
        <v>4</v>
      </c>
      <c r="J118" s="33">
        <f>H118*I118</f>
        <v>4</v>
      </c>
      <c r="M118">
        <f t="shared" ref="M118:P120" si="37">IF(ISBLANK(C118),0,$I118)</f>
        <v>0</v>
      </c>
      <c r="N118">
        <f t="shared" si="37"/>
        <v>0</v>
      </c>
      <c r="O118">
        <f t="shared" si="37"/>
        <v>4</v>
      </c>
      <c r="P118">
        <f t="shared" si="37"/>
        <v>0</v>
      </c>
    </row>
    <row r="119" spans="1:19" ht="24.75">
      <c r="A119" s="82" t="s">
        <v>80</v>
      </c>
      <c r="B119" s="7" t="s">
        <v>177</v>
      </c>
      <c r="E119" s="9" t="s">
        <v>125</v>
      </c>
      <c r="G119" s="3" t="s">
        <v>205</v>
      </c>
      <c r="H119">
        <v>1</v>
      </c>
      <c r="I119" s="75">
        <v>3</v>
      </c>
      <c r="J119" s="33">
        <f>H119*I119</f>
        <v>3</v>
      </c>
      <c r="M119">
        <f t="shared" si="37"/>
        <v>0</v>
      </c>
      <c r="N119">
        <f t="shared" si="37"/>
        <v>0</v>
      </c>
      <c r="O119">
        <f t="shared" si="37"/>
        <v>3</v>
      </c>
      <c r="P119">
        <f t="shared" si="37"/>
        <v>0</v>
      </c>
    </row>
    <row r="120" spans="1:19" ht="36.75">
      <c r="A120" s="82" t="s">
        <v>82</v>
      </c>
      <c r="B120" s="7" t="s">
        <v>178</v>
      </c>
      <c r="E120" s="9" t="s">
        <v>125</v>
      </c>
      <c r="G120" s="3" t="s">
        <v>205</v>
      </c>
      <c r="H120">
        <v>1</v>
      </c>
      <c r="I120" s="75">
        <v>6</v>
      </c>
      <c r="J120" s="33">
        <f>H120*I120</f>
        <v>6</v>
      </c>
      <c r="M120">
        <f t="shared" si="37"/>
        <v>0</v>
      </c>
      <c r="N120">
        <f t="shared" si="37"/>
        <v>0</v>
      </c>
      <c r="O120">
        <f t="shared" si="37"/>
        <v>6</v>
      </c>
      <c r="P120">
        <f t="shared" si="37"/>
        <v>0</v>
      </c>
    </row>
    <row r="122" spans="1:19" s="5" customFormat="1">
      <c r="A122" s="81" t="s">
        <v>83</v>
      </c>
      <c r="B122" s="8"/>
      <c r="C122" s="11" t="s">
        <v>126</v>
      </c>
      <c r="D122" s="11"/>
      <c r="E122" s="11" t="s">
        <v>115</v>
      </c>
      <c r="F122" s="11"/>
      <c r="G122" s="12"/>
      <c r="I122" s="74"/>
      <c r="J122" s="35"/>
      <c r="K122" s="22">
        <v>41022</v>
      </c>
      <c r="L122" s="28">
        <v>41036</v>
      </c>
      <c r="M122" s="42">
        <f>SUM(M123:M128)</f>
        <v>24</v>
      </c>
      <c r="N122" s="42">
        <f>SUM(N123:N128)</f>
        <v>24</v>
      </c>
      <c r="O122" s="42">
        <f>SUM(O123:O128)</f>
        <v>18</v>
      </c>
      <c r="P122" s="42">
        <f>SUM(P123:P128)</f>
        <v>18</v>
      </c>
      <c r="S122" s="39" t="str">
        <f ca="1">IF(EDATE(B$1,0)&lt;EDATE(K122,0),"Venter",IF(EDATE(B$1,0)&gt;EDATE(L122,0),"Deadline"," I gang!"))</f>
        <v>Deadline</v>
      </c>
    </row>
    <row r="123" spans="1:19" ht="36.75">
      <c r="A123" s="82" t="s">
        <v>84</v>
      </c>
      <c r="B123" s="7" t="s">
        <v>180</v>
      </c>
      <c r="C123" s="9" t="s">
        <v>125</v>
      </c>
      <c r="D123" s="9" t="s">
        <v>125</v>
      </c>
      <c r="E123" s="9" t="s">
        <v>125</v>
      </c>
      <c r="F123" s="9" t="s">
        <v>125</v>
      </c>
      <c r="G123" s="3" t="s">
        <v>205</v>
      </c>
      <c r="H123">
        <v>4</v>
      </c>
      <c r="I123" s="75">
        <v>6</v>
      </c>
      <c r="J123" s="33">
        <f>H123*I123</f>
        <v>24</v>
      </c>
      <c r="M123">
        <f t="shared" ref="M123:P127" si="38">IF(ISBLANK(C123),0,$I123)</f>
        <v>6</v>
      </c>
      <c r="N123">
        <f t="shared" si="38"/>
        <v>6</v>
      </c>
      <c r="O123">
        <f t="shared" si="38"/>
        <v>6</v>
      </c>
      <c r="P123">
        <f t="shared" si="38"/>
        <v>6</v>
      </c>
    </row>
    <row r="124" spans="1:19" ht="24.75">
      <c r="A124" s="82" t="s">
        <v>85</v>
      </c>
      <c r="B124" s="7" t="s">
        <v>181</v>
      </c>
      <c r="C124" s="9" t="s">
        <v>125</v>
      </c>
      <c r="D124" s="9" t="s">
        <v>125</v>
      </c>
      <c r="E124" s="9" t="s">
        <v>125</v>
      </c>
      <c r="F124" s="9" t="s">
        <v>125</v>
      </c>
      <c r="G124" s="3" t="s">
        <v>208</v>
      </c>
      <c r="H124">
        <v>4</v>
      </c>
      <c r="I124" s="75">
        <v>8</v>
      </c>
      <c r="J124" s="33">
        <f>H124*I124</f>
        <v>32</v>
      </c>
      <c r="M124">
        <f t="shared" si="38"/>
        <v>8</v>
      </c>
      <c r="N124">
        <f t="shared" si="38"/>
        <v>8</v>
      </c>
      <c r="O124">
        <f t="shared" si="38"/>
        <v>8</v>
      </c>
      <c r="P124">
        <f t="shared" si="38"/>
        <v>8</v>
      </c>
    </row>
    <row r="125" spans="1:19">
      <c r="A125" s="82" t="s">
        <v>86</v>
      </c>
      <c r="B125" s="7" t="s">
        <v>182</v>
      </c>
      <c r="C125" s="9" t="s">
        <v>125</v>
      </c>
      <c r="D125" s="9" t="s">
        <v>125</v>
      </c>
      <c r="E125" s="9" t="s">
        <v>125</v>
      </c>
      <c r="F125" s="9" t="s">
        <v>125</v>
      </c>
      <c r="G125" s="3" t="s">
        <v>208</v>
      </c>
      <c r="H125">
        <v>4</v>
      </c>
      <c r="I125" s="75">
        <v>3</v>
      </c>
      <c r="J125" s="33">
        <f>H125*I125</f>
        <v>12</v>
      </c>
      <c r="M125">
        <f t="shared" si="38"/>
        <v>3</v>
      </c>
      <c r="N125">
        <f t="shared" si="38"/>
        <v>3</v>
      </c>
      <c r="O125">
        <f t="shared" si="38"/>
        <v>3</v>
      </c>
      <c r="P125">
        <f t="shared" si="38"/>
        <v>3</v>
      </c>
    </row>
    <row r="126" spans="1:19">
      <c r="A126" s="82" t="s">
        <v>87</v>
      </c>
      <c r="B126" s="7" t="s">
        <v>183</v>
      </c>
      <c r="C126" s="9" t="s">
        <v>125</v>
      </c>
      <c r="D126" s="9" t="s">
        <v>125</v>
      </c>
      <c r="E126" s="9" t="s">
        <v>125</v>
      </c>
      <c r="F126" s="9" t="s">
        <v>125</v>
      </c>
      <c r="G126" s="3" t="s">
        <v>205</v>
      </c>
      <c r="H126">
        <v>4</v>
      </c>
      <c r="I126" s="75">
        <v>1</v>
      </c>
      <c r="J126" s="33">
        <f>H126*I126</f>
        <v>4</v>
      </c>
      <c r="M126">
        <f t="shared" si="38"/>
        <v>1</v>
      </c>
      <c r="N126">
        <f t="shared" si="38"/>
        <v>1</v>
      </c>
      <c r="O126">
        <f t="shared" si="38"/>
        <v>1</v>
      </c>
      <c r="P126">
        <f t="shared" si="38"/>
        <v>1</v>
      </c>
    </row>
    <row r="127" spans="1:19" ht="36.75">
      <c r="A127" s="82" t="s">
        <v>88</v>
      </c>
      <c r="B127" s="7" t="s">
        <v>184</v>
      </c>
      <c r="C127" s="9" t="s">
        <v>125</v>
      </c>
      <c r="D127" s="9" t="s">
        <v>125</v>
      </c>
      <c r="G127" s="3" t="s">
        <v>209</v>
      </c>
      <c r="H127">
        <v>2</v>
      </c>
      <c r="I127" s="75">
        <v>6</v>
      </c>
      <c r="J127" s="33">
        <f>H127*I127</f>
        <v>12</v>
      </c>
      <c r="M127">
        <f t="shared" si="38"/>
        <v>6</v>
      </c>
      <c r="N127">
        <f t="shared" si="38"/>
        <v>6</v>
      </c>
      <c r="O127">
        <f t="shared" si="38"/>
        <v>0</v>
      </c>
      <c r="P127">
        <f t="shared" si="38"/>
        <v>0</v>
      </c>
    </row>
    <row r="128" spans="1:19">
      <c r="J128" s="33">
        <f>SUM(J124:J125)/4</f>
        <v>11</v>
      </c>
      <c r="K128" s="33" t="s">
        <v>258</v>
      </c>
    </row>
    <row r="129" spans="1:19" s="5" customFormat="1">
      <c r="A129" s="81" t="s">
        <v>89</v>
      </c>
      <c r="B129" s="8"/>
      <c r="C129" s="11" t="s">
        <v>113</v>
      </c>
      <c r="D129" s="11"/>
      <c r="E129" s="11" t="s">
        <v>115</v>
      </c>
      <c r="F129" s="11"/>
      <c r="G129" s="12"/>
      <c r="I129" s="74"/>
      <c r="J129" s="35"/>
      <c r="K129" s="22">
        <f>L122</f>
        <v>41036</v>
      </c>
      <c r="L129" s="28">
        <v>41071</v>
      </c>
      <c r="M129" s="42">
        <f>SUM(M130:M135)</f>
        <v>25</v>
      </c>
      <c r="N129" s="42">
        <f>SUM(N130:N135)</f>
        <v>23</v>
      </c>
      <c r="O129" s="42">
        <f>SUM(O130:O135)</f>
        <v>27</v>
      </c>
      <c r="P129" s="42">
        <f>SUM(P130:P135)</f>
        <v>23</v>
      </c>
      <c r="S129" s="39" t="str">
        <f ca="1">IF(EDATE(B$1,0)&lt;EDATE(K129,0),"Venter",IF(EDATE(B$1,0)&gt;EDATE(L129,0),"Deadline"," I gang!"))</f>
        <v>Deadline</v>
      </c>
    </row>
    <row r="130" spans="1:19" ht="24.75">
      <c r="A130" s="82" t="s">
        <v>280</v>
      </c>
      <c r="B130" s="7" t="s">
        <v>185</v>
      </c>
      <c r="C130" s="88" t="s">
        <v>125</v>
      </c>
      <c r="E130" s="9" t="s">
        <v>125</v>
      </c>
      <c r="G130" s="3" t="s">
        <v>205</v>
      </c>
      <c r="H130">
        <v>2</v>
      </c>
      <c r="I130" s="75">
        <v>2</v>
      </c>
      <c r="J130" s="33">
        <f>H130*I130</f>
        <v>4</v>
      </c>
      <c r="M130">
        <f t="shared" ref="M130:P134" si="39">IF(ISBLANK(C130),0,$I130)</f>
        <v>2</v>
      </c>
      <c r="N130">
        <f t="shared" si="39"/>
        <v>0</v>
      </c>
      <c r="O130">
        <f t="shared" si="39"/>
        <v>2</v>
      </c>
      <c r="P130">
        <f t="shared" si="39"/>
        <v>0</v>
      </c>
    </row>
    <row r="131" spans="1:19">
      <c r="A131" s="82" t="s">
        <v>281</v>
      </c>
      <c r="B131" s="7" t="s">
        <v>186</v>
      </c>
      <c r="C131" s="9" t="s">
        <v>125</v>
      </c>
      <c r="D131" s="9" t="s">
        <v>125</v>
      </c>
      <c r="E131" s="9" t="s">
        <v>125</v>
      </c>
      <c r="F131" s="9" t="s">
        <v>125</v>
      </c>
      <c r="G131" s="3" t="s">
        <v>205</v>
      </c>
      <c r="H131">
        <v>4</v>
      </c>
      <c r="I131" s="75">
        <v>2</v>
      </c>
      <c r="J131" s="33">
        <f>H131*I131</f>
        <v>8</v>
      </c>
      <c r="M131">
        <f t="shared" si="39"/>
        <v>2</v>
      </c>
      <c r="N131">
        <f t="shared" si="39"/>
        <v>2</v>
      </c>
      <c r="O131">
        <f t="shared" si="39"/>
        <v>2</v>
      </c>
      <c r="P131">
        <f t="shared" si="39"/>
        <v>2</v>
      </c>
    </row>
    <row r="132" spans="1:19">
      <c r="A132" s="82" t="s">
        <v>282</v>
      </c>
      <c r="B132" s="7" t="s">
        <v>187</v>
      </c>
      <c r="C132" s="9" t="s">
        <v>125</v>
      </c>
      <c r="D132" s="9" t="s">
        <v>125</v>
      </c>
      <c r="E132" s="9" t="s">
        <v>125</v>
      </c>
      <c r="F132" s="9" t="s">
        <v>125</v>
      </c>
      <c r="G132" s="3" t="s">
        <v>208</v>
      </c>
      <c r="H132">
        <v>4</v>
      </c>
      <c r="I132" s="75">
        <f>6*3</f>
        <v>18</v>
      </c>
      <c r="J132" s="33">
        <f>H132*I132</f>
        <v>72</v>
      </c>
      <c r="M132">
        <f t="shared" si="39"/>
        <v>18</v>
      </c>
      <c r="N132">
        <f t="shared" si="39"/>
        <v>18</v>
      </c>
      <c r="O132">
        <f t="shared" si="39"/>
        <v>18</v>
      </c>
      <c r="P132">
        <f t="shared" si="39"/>
        <v>18</v>
      </c>
    </row>
    <row r="133" spans="1:19">
      <c r="A133" s="82" t="s">
        <v>283</v>
      </c>
      <c r="B133" s="7" t="s">
        <v>285</v>
      </c>
      <c r="C133" s="9" t="s">
        <v>125</v>
      </c>
      <c r="D133" s="9" t="s">
        <v>125</v>
      </c>
      <c r="E133" s="9" t="s">
        <v>125</v>
      </c>
      <c r="F133" s="9" t="s">
        <v>125</v>
      </c>
      <c r="G133" s="3" t="s">
        <v>208</v>
      </c>
      <c r="H133">
        <v>4</v>
      </c>
      <c r="I133" s="75">
        <v>3</v>
      </c>
      <c r="J133" s="33">
        <f>H133*I133</f>
        <v>12</v>
      </c>
      <c r="M133">
        <f t="shared" si="39"/>
        <v>3</v>
      </c>
      <c r="N133">
        <f t="shared" si="39"/>
        <v>3</v>
      </c>
      <c r="O133">
        <f t="shared" si="39"/>
        <v>3</v>
      </c>
      <c r="P133">
        <f t="shared" si="39"/>
        <v>3</v>
      </c>
    </row>
    <row r="134" spans="1:19" ht="24.75">
      <c r="A134" s="82" t="s">
        <v>284</v>
      </c>
      <c r="B134" s="7" t="s">
        <v>188</v>
      </c>
      <c r="E134" s="9" t="s">
        <v>125</v>
      </c>
      <c r="G134" s="3" t="s">
        <v>205</v>
      </c>
      <c r="H134">
        <v>1</v>
      </c>
      <c r="I134" s="75">
        <v>2</v>
      </c>
      <c r="J134" s="33">
        <f>H134*I134</f>
        <v>2</v>
      </c>
      <c r="M134">
        <f t="shared" si="39"/>
        <v>0</v>
      </c>
      <c r="N134">
        <f t="shared" si="39"/>
        <v>0</v>
      </c>
      <c r="O134">
        <f t="shared" si="39"/>
        <v>2</v>
      </c>
      <c r="P134">
        <f t="shared" si="39"/>
        <v>0</v>
      </c>
    </row>
    <row r="135" spans="1:19">
      <c r="I135" s="75">
        <f>I132+I133</f>
        <v>21</v>
      </c>
      <c r="J135" s="33" t="s">
        <v>258</v>
      </c>
    </row>
    <row r="136" spans="1:19" s="5" customFormat="1">
      <c r="A136" s="84" t="s">
        <v>256</v>
      </c>
      <c r="B136" s="52"/>
      <c r="C136" s="53"/>
      <c r="D136" s="53"/>
      <c r="E136" s="53"/>
      <c r="F136" s="53" t="s">
        <v>116</v>
      </c>
      <c r="G136" s="54"/>
      <c r="H136" s="55"/>
      <c r="I136" s="74"/>
      <c r="J136" s="55"/>
      <c r="K136" s="56">
        <v>41127</v>
      </c>
      <c r="L136" s="57">
        <v>41183</v>
      </c>
      <c r="M136" s="55">
        <f>SUM(M137:M140)</f>
        <v>22</v>
      </c>
      <c r="N136" s="55">
        <f>SUM(N137:N140)</f>
        <v>22</v>
      </c>
      <c r="O136" s="55">
        <f>SUM(O137:O140)</f>
        <v>22</v>
      </c>
      <c r="P136" s="55">
        <f>SUM(P137:P140)</f>
        <v>27</v>
      </c>
      <c r="Q136" s="55"/>
      <c r="R136" s="55"/>
      <c r="S136" s="58" t="str">
        <f ca="1">IF(EDATE(B$1,0)&lt;EDATE(K136,0),"Venter",IF(EDATE(B$1,0)&gt;EDATE(L136,0),"Deadline"," I gang!"))</f>
        <v>Venter</v>
      </c>
    </row>
    <row r="137" spans="1:19" ht="24.75">
      <c r="A137" s="85" t="s">
        <v>90</v>
      </c>
      <c r="B137" s="59" t="s">
        <v>189</v>
      </c>
      <c r="C137" s="60"/>
      <c r="D137" s="60"/>
      <c r="E137" s="60"/>
      <c r="F137" s="60" t="s">
        <v>125</v>
      </c>
      <c r="G137" s="61" t="s">
        <v>205</v>
      </c>
      <c r="H137" s="62">
        <v>1</v>
      </c>
      <c r="I137" s="75">
        <v>3</v>
      </c>
      <c r="J137" s="62">
        <f>H137*I137</f>
        <v>3</v>
      </c>
      <c r="K137" s="62"/>
      <c r="L137" s="72"/>
      <c r="M137" s="62">
        <f t="shared" ref="M137:P139" si="40">IF(ISBLANK(C137),0,$I137)</f>
        <v>0</v>
      </c>
      <c r="N137" s="62">
        <f t="shared" si="40"/>
        <v>0</v>
      </c>
      <c r="O137" s="62">
        <f t="shared" si="40"/>
        <v>0</v>
      </c>
      <c r="P137" s="62">
        <f t="shared" si="40"/>
        <v>3</v>
      </c>
      <c r="Q137" s="62"/>
      <c r="R137" s="62"/>
      <c r="S137" s="62"/>
    </row>
    <row r="138" spans="1:19">
      <c r="A138" s="85" t="s">
        <v>91</v>
      </c>
      <c r="B138" s="59" t="s">
        <v>190</v>
      </c>
      <c r="C138" s="60" t="s">
        <v>125</v>
      </c>
      <c r="D138" s="60" t="s">
        <v>125</v>
      </c>
      <c r="E138" s="60" t="s">
        <v>125</v>
      </c>
      <c r="F138" s="60" t="s">
        <v>125</v>
      </c>
      <c r="G138" s="61" t="s">
        <v>205</v>
      </c>
      <c r="H138" s="62">
        <v>4</v>
      </c>
      <c r="I138" s="75">
        <v>22</v>
      </c>
      <c r="J138" s="62">
        <f>H138*I138</f>
        <v>88</v>
      </c>
      <c r="K138" s="62"/>
      <c r="L138" s="72"/>
      <c r="M138" s="62">
        <f t="shared" si="40"/>
        <v>22</v>
      </c>
      <c r="N138" s="62">
        <f t="shared" si="40"/>
        <v>22</v>
      </c>
      <c r="O138" s="62">
        <f t="shared" si="40"/>
        <v>22</v>
      </c>
      <c r="P138" s="62">
        <f t="shared" si="40"/>
        <v>22</v>
      </c>
      <c r="Q138" s="62"/>
      <c r="R138" s="62"/>
      <c r="S138" s="62"/>
    </row>
    <row r="139" spans="1:19">
      <c r="A139" s="85" t="s">
        <v>92</v>
      </c>
      <c r="B139" s="59" t="s">
        <v>191</v>
      </c>
      <c r="C139" s="60"/>
      <c r="D139" s="60"/>
      <c r="E139" s="60"/>
      <c r="F139" s="60" t="s">
        <v>125</v>
      </c>
      <c r="G139" s="61" t="s">
        <v>205</v>
      </c>
      <c r="H139" s="62">
        <v>1</v>
      </c>
      <c r="I139" s="75">
        <v>2</v>
      </c>
      <c r="J139" s="62">
        <f>H139*I139</f>
        <v>2</v>
      </c>
      <c r="K139" s="62"/>
      <c r="L139" s="72"/>
      <c r="M139" s="62">
        <f t="shared" si="40"/>
        <v>0</v>
      </c>
      <c r="N139" s="62">
        <f t="shared" si="40"/>
        <v>0</v>
      </c>
      <c r="O139" s="62">
        <f t="shared" si="40"/>
        <v>0</v>
      </c>
      <c r="P139" s="62">
        <f t="shared" si="40"/>
        <v>2</v>
      </c>
      <c r="Q139" s="62"/>
      <c r="R139" s="62"/>
      <c r="S139" s="62"/>
    </row>
    <row r="140" spans="1:19">
      <c r="A140" s="85"/>
      <c r="B140" s="59"/>
      <c r="C140" s="60"/>
      <c r="D140" s="60"/>
      <c r="E140" s="60"/>
      <c r="F140" s="60"/>
      <c r="G140" s="61"/>
      <c r="H140" s="62"/>
      <c r="J140" s="62"/>
      <c r="K140" s="62"/>
      <c r="L140" s="72"/>
      <c r="M140" s="62"/>
      <c r="N140" s="62"/>
      <c r="O140" s="62"/>
      <c r="P140" s="62"/>
      <c r="Q140" s="62"/>
      <c r="R140" s="62"/>
      <c r="S140" s="62"/>
    </row>
    <row r="141" spans="1:19" s="5" customFormat="1">
      <c r="A141" s="81" t="s">
        <v>93</v>
      </c>
      <c r="B141" s="8"/>
      <c r="C141" s="11"/>
      <c r="D141" s="11" t="s">
        <v>114</v>
      </c>
      <c r="E141" s="11"/>
      <c r="F141" s="11"/>
      <c r="G141" s="12"/>
      <c r="I141" s="74"/>
      <c r="J141" s="35"/>
      <c r="K141" s="22">
        <v>40801</v>
      </c>
      <c r="L141" s="28">
        <v>41197</v>
      </c>
      <c r="M141" s="42">
        <f>SUM(M142:M145)</f>
        <v>0</v>
      </c>
      <c r="N141" s="42">
        <f>SUM(N142:N145)</f>
        <v>16</v>
      </c>
      <c r="O141" s="42">
        <f>SUM(O142:O145)</f>
        <v>0</v>
      </c>
      <c r="P141" s="42">
        <f>SUM(P142:P145)</f>
        <v>0</v>
      </c>
      <c r="S141" s="39" t="str">
        <f ca="1">IF(EDATE(B$1,0)&lt;EDATE(K141,0),"Venter",IF(EDATE(B$1,0)&gt;EDATE(L141,0),"Deadline"," I gang!"))</f>
        <v xml:space="preserve"> I gang!</v>
      </c>
    </row>
    <row r="142" spans="1:19" ht="36.75">
      <c r="A142" s="82" t="s">
        <v>94</v>
      </c>
      <c r="B142" s="7" t="s">
        <v>257</v>
      </c>
      <c r="D142" s="9" t="s">
        <v>125</v>
      </c>
      <c r="G142" s="3" t="s">
        <v>205</v>
      </c>
      <c r="H142">
        <v>1</v>
      </c>
      <c r="I142" s="75">
        <v>7</v>
      </c>
      <c r="J142" s="33">
        <f>H142*I142</f>
        <v>7</v>
      </c>
      <c r="M142">
        <f t="shared" ref="M142:P144" si="41">IF(ISBLANK(C142),0,$I142)</f>
        <v>0</v>
      </c>
      <c r="N142">
        <f t="shared" si="41"/>
        <v>7</v>
      </c>
      <c r="O142">
        <f t="shared" si="41"/>
        <v>0</v>
      </c>
      <c r="P142">
        <f t="shared" si="41"/>
        <v>0</v>
      </c>
    </row>
    <row r="143" spans="1:19">
      <c r="A143" s="82" t="s">
        <v>95</v>
      </c>
      <c r="B143" s="7" t="s">
        <v>192</v>
      </c>
      <c r="D143" s="9" t="s">
        <v>125</v>
      </c>
      <c r="G143" s="3" t="s">
        <v>205</v>
      </c>
      <c r="H143">
        <v>1</v>
      </c>
      <c r="I143" s="75">
        <v>8</v>
      </c>
      <c r="J143" s="33">
        <f>H143*I143</f>
        <v>8</v>
      </c>
      <c r="M143">
        <f t="shared" si="41"/>
        <v>0</v>
      </c>
      <c r="N143">
        <f t="shared" si="41"/>
        <v>8</v>
      </c>
      <c r="O143">
        <f t="shared" si="41"/>
        <v>0</v>
      </c>
      <c r="P143">
        <f t="shared" si="41"/>
        <v>0</v>
      </c>
    </row>
    <row r="144" spans="1:19">
      <c r="A144" s="82" t="s">
        <v>96</v>
      </c>
      <c r="B144" s="7" t="s">
        <v>193</v>
      </c>
      <c r="D144" s="9" t="s">
        <v>125</v>
      </c>
      <c r="G144" s="3" t="s">
        <v>207</v>
      </c>
      <c r="H144">
        <v>1</v>
      </c>
      <c r="I144" s="75">
        <v>1</v>
      </c>
      <c r="J144" s="33">
        <f>H144*I144</f>
        <v>1</v>
      </c>
      <c r="M144">
        <f t="shared" si="41"/>
        <v>0</v>
      </c>
      <c r="N144">
        <f t="shared" si="41"/>
        <v>1</v>
      </c>
      <c r="O144">
        <f t="shared" si="41"/>
        <v>0</v>
      </c>
      <c r="P144">
        <f t="shared" si="41"/>
        <v>0</v>
      </c>
    </row>
    <row r="146" spans="1:19" s="5" customFormat="1">
      <c r="A146" s="81" t="s">
        <v>97</v>
      </c>
      <c r="B146" s="8"/>
      <c r="C146" s="11"/>
      <c r="D146" s="11"/>
      <c r="E146" s="11" t="s">
        <v>115</v>
      </c>
      <c r="F146" s="11"/>
      <c r="G146" s="12"/>
      <c r="I146" s="74"/>
      <c r="J146" s="35"/>
      <c r="K146" s="22">
        <f>L141</f>
        <v>41197</v>
      </c>
      <c r="L146" s="28">
        <v>41228</v>
      </c>
      <c r="M146" s="42">
        <f>SUM(M147:M149)</f>
        <v>5</v>
      </c>
      <c r="N146" s="42">
        <f>SUM(N147:N149)</f>
        <v>5</v>
      </c>
      <c r="O146" s="42">
        <f>SUM(O147:O149)</f>
        <v>8</v>
      </c>
      <c r="P146" s="42">
        <f>SUM(P147:P149)</f>
        <v>5</v>
      </c>
      <c r="S146" s="39" t="str">
        <f ca="1">IF(EDATE(B$1,0)&lt;EDATE(K146,0),"Venter",IF(EDATE(B$1,0)&gt;EDATE(L146,0),"Deadline"," I gang!"))</f>
        <v>Venter</v>
      </c>
    </row>
    <row r="147" spans="1:19">
      <c r="A147" s="82" t="s">
        <v>98</v>
      </c>
      <c r="B147" s="7" t="s">
        <v>194</v>
      </c>
      <c r="E147" s="9" t="s">
        <v>125</v>
      </c>
      <c r="G147" s="3" t="s">
        <v>205</v>
      </c>
      <c r="H147">
        <v>1</v>
      </c>
      <c r="I147" s="75">
        <v>3</v>
      </c>
      <c r="J147" s="33">
        <f>H147*I147</f>
        <v>3</v>
      </c>
      <c r="M147">
        <f t="shared" ref="M147:P148" si="42">IF(ISBLANK(C147),0,$I147)</f>
        <v>0</v>
      </c>
      <c r="N147">
        <f t="shared" si="42"/>
        <v>0</v>
      </c>
      <c r="O147">
        <f t="shared" si="42"/>
        <v>3</v>
      </c>
      <c r="P147">
        <f t="shared" si="42"/>
        <v>0</v>
      </c>
    </row>
    <row r="148" spans="1:19">
      <c r="A148" s="82" t="s">
        <v>99</v>
      </c>
      <c r="B148" s="7" t="s">
        <v>195</v>
      </c>
      <c r="C148" s="9" t="s">
        <v>125</v>
      </c>
      <c r="D148" s="9" t="s">
        <v>125</v>
      </c>
      <c r="E148" s="9" t="s">
        <v>125</v>
      </c>
      <c r="F148" s="9" t="s">
        <v>125</v>
      </c>
      <c r="G148" s="3" t="s">
        <v>205</v>
      </c>
      <c r="H148">
        <v>4</v>
      </c>
      <c r="I148" s="75">
        <v>5</v>
      </c>
      <c r="J148" s="33">
        <f>H148*I148</f>
        <v>20</v>
      </c>
      <c r="M148">
        <f t="shared" si="42"/>
        <v>5</v>
      </c>
      <c r="N148">
        <f t="shared" si="42"/>
        <v>5</v>
      </c>
      <c r="O148">
        <f t="shared" si="42"/>
        <v>5</v>
      </c>
      <c r="P148">
        <f t="shared" si="42"/>
        <v>5</v>
      </c>
    </row>
    <row r="150" spans="1:19" s="5" customFormat="1">
      <c r="A150" s="81" t="s">
        <v>100</v>
      </c>
      <c r="B150" s="8"/>
      <c r="C150" s="11" t="s">
        <v>113</v>
      </c>
      <c r="D150" s="11"/>
      <c r="E150" s="11"/>
      <c r="F150" s="11"/>
      <c r="G150" s="12"/>
      <c r="I150" s="74"/>
      <c r="J150" s="35"/>
      <c r="K150" s="22">
        <f>L146</f>
        <v>41228</v>
      </c>
      <c r="L150" s="28">
        <v>41244</v>
      </c>
      <c r="M150" s="42">
        <f>SUM(M151:M153)</f>
        <v>16</v>
      </c>
      <c r="N150" s="42">
        <f>SUM(N151:N153)</f>
        <v>0</v>
      </c>
      <c r="O150" s="42">
        <f>SUM(O151:O153)</f>
        <v>0</v>
      </c>
      <c r="P150" s="42">
        <f>SUM(P151:P153)</f>
        <v>0</v>
      </c>
      <c r="S150" s="39" t="str">
        <f ca="1">IF(EDATE(B$1,0)&lt;EDATE(K150,0),"Venter",IF(EDATE(B$1,0)&gt;EDATE(L150,0),"Deadline"," I gang!"))</f>
        <v>Venter</v>
      </c>
    </row>
    <row r="151" spans="1:19">
      <c r="A151" s="82" t="s">
        <v>123</v>
      </c>
      <c r="B151" s="7" t="s">
        <v>196</v>
      </c>
      <c r="C151" s="9" t="s">
        <v>125</v>
      </c>
      <c r="G151" s="3" t="s">
        <v>205</v>
      </c>
      <c r="H151">
        <v>1</v>
      </c>
      <c r="I151" s="75">
        <v>8</v>
      </c>
      <c r="J151" s="33">
        <f>H151*I151</f>
        <v>8</v>
      </c>
      <c r="M151">
        <f t="shared" ref="M151:P152" si="43">IF(ISBLANK(C151),0,$I151)</f>
        <v>8</v>
      </c>
      <c r="N151">
        <f t="shared" si="43"/>
        <v>0</v>
      </c>
      <c r="O151">
        <f t="shared" si="43"/>
        <v>0</v>
      </c>
      <c r="P151">
        <f t="shared" si="43"/>
        <v>0</v>
      </c>
    </row>
    <row r="152" spans="1:19">
      <c r="A152" s="82" t="s">
        <v>124</v>
      </c>
      <c r="B152" s="7" t="s">
        <v>197</v>
      </c>
      <c r="C152" s="9" t="s">
        <v>125</v>
      </c>
      <c r="G152" s="3" t="s">
        <v>207</v>
      </c>
      <c r="H152">
        <v>1</v>
      </c>
      <c r="I152" s="75">
        <v>8</v>
      </c>
      <c r="J152" s="33">
        <f>H152*I152</f>
        <v>8</v>
      </c>
      <c r="M152">
        <f t="shared" si="43"/>
        <v>8</v>
      </c>
      <c r="N152">
        <f t="shared" si="43"/>
        <v>0</v>
      </c>
      <c r="O152">
        <f t="shared" si="43"/>
        <v>0</v>
      </c>
      <c r="P152">
        <f t="shared" si="43"/>
        <v>0</v>
      </c>
    </row>
    <row r="154" spans="1:19" s="5" customFormat="1">
      <c r="A154" s="81" t="s">
        <v>117</v>
      </c>
      <c r="B154" s="8"/>
      <c r="C154" s="11" t="s">
        <v>113</v>
      </c>
      <c r="D154" s="11"/>
      <c r="E154" s="11"/>
      <c r="F154" s="11"/>
      <c r="G154" s="12"/>
      <c r="I154" s="74"/>
      <c r="J154" s="35"/>
      <c r="K154" s="22">
        <v>40770</v>
      </c>
      <c r="L154" s="28">
        <v>41244</v>
      </c>
      <c r="M154" s="42">
        <f>SUM(M155:M160)</f>
        <v>56</v>
      </c>
      <c r="N154" s="42">
        <f>SUM(N155:N160)</f>
        <v>2</v>
      </c>
      <c r="O154" s="42">
        <f>SUM(O155:O160)</f>
        <v>2</v>
      </c>
      <c r="P154" s="42">
        <f>SUM(P155:P160)</f>
        <v>2</v>
      </c>
      <c r="S154" s="39" t="str">
        <f ca="1">IF(EDATE(B$1,0)&lt;EDATE(K154,0),"Venter",IF(EDATE(B$1,0)&gt;EDATE(L154,0),"Deadline"," I gang!"))</f>
        <v xml:space="preserve"> I gang!</v>
      </c>
    </row>
    <row r="155" spans="1:19" ht="24.75">
      <c r="A155" s="82" t="s">
        <v>246</v>
      </c>
      <c r="B155" s="7" t="s">
        <v>200</v>
      </c>
      <c r="C155" s="9" t="s">
        <v>125</v>
      </c>
      <c r="H155">
        <v>1</v>
      </c>
      <c r="I155" s="75">
        <v>45</v>
      </c>
      <c r="J155" s="33">
        <f>H155*I155</f>
        <v>45</v>
      </c>
      <c r="M155">
        <f t="shared" ref="M155:P159" si="44">IF(ISBLANK(C155),0,$I155)</f>
        <v>45</v>
      </c>
      <c r="N155">
        <f t="shared" si="44"/>
        <v>0</v>
      </c>
      <c r="O155">
        <f t="shared" si="44"/>
        <v>0</v>
      </c>
      <c r="P155">
        <f t="shared" si="44"/>
        <v>0</v>
      </c>
    </row>
    <row r="156" spans="1:19" ht="36.75">
      <c r="A156" s="82" t="s">
        <v>247</v>
      </c>
      <c r="B156" s="7" t="s">
        <v>198</v>
      </c>
      <c r="C156" s="9" t="s">
        <v>113</v>
      </c>
      <c r="D156" s="9" t="s">
        <v>125</v>
      </c>
      <c r="E156" s="9" t="s">
        <v>125</v>
      </c>
      <c r="F156" s="9" t="s">
        <v>125</v>
      </c>
      <c r="H156">
        <f>4*6</f>
        <v>24</v>
      </c>
      <c r="I156" s="75">
        <v>2</v>
      </c>
      <c r="J156" s="33">
        <f>H156*I156</f>
        <v>48</v>
      </c>
      <c r="M156">
        <f t="shared" si="44"/>
        <v>2</v>
      </c>
      <c r="N156">
        <f t="shared" si="44"/>
        <v>2</v>
      </c>
      <c r="O156">
        <f t="shared" si="44"/>
        <v>2</v>
      </c>
      <c r="P156">
        <f t="shared" si="44"/>
        <v>2</v>
      </c>
    </row>
    <row r="157" spans="1:19" ht="24.75">
      <c r="A157" s="82" t="s">
        <v>248</v>
      </c>
      <c r="B157" s="7" t="s">
        <v>199</v>
      </c>
      <c r="C157" s="9" t="s">
        <v>125</v>
      </c>
      <c r="H157">
        <v>1</v>
      </c>
      <c r="I157" s="75">
        <v>5</v>
      </c>
      <c r="J157" s="33">
        <f>H157*I157</f>
        <v>5</v>
      </c>
      <c r="M157">
        <f t="shared" si="44"/>
        <v>5</v>
      </c>
      <c r="N157">
        <f t="shared" si="44"/>
        <v>0</v>
      </c>
      <c r="O157">
        <f t="shared" si="44"/>
        <v>0</v>
      </c>
      <c r="P157">
        <f t="shared" si="44"/>
        <v>0</v>
      </c>
    </row>
    <row r="158" spans="1:19" ht="24.75">
      <c r="A158" s="82" t="s">
        <v>249</v>
      </c>
      <c r="B158" s="7" t="s">
        <v>201</v>
      </c>
      <c r="C158" s="9" t="s">
        <v>125</v>
      </c>
      <c r="H158">
        <v>1</v>
      </c>
      <c r="I158" s="75">
        <v>2</v>
      </c>
      <c r="J158" s="33">
        <f>H158*I158</f>
        <v>2</v>
      </c>
      <c r="M158">
        <f t="shared" si="44"/>
        <v>2</v>
      </c>
      <c r="N158">
        <f t="shared" si="44"/>
        <v>0</v>
      </c>
      <c r="O158">
        <f t="shared" si="44"/>
        <v>0</v>
      </c>
      <c r="P158">
        <f t="shared" si="44"/>
        <v>0</v>
      </c>
    </row>
    <row r="159" spans="1:19" ht="24.75">
      <c r="A159" s="82" t="s">
        <v>250</v>
      </c>
      <c r="B159" s="7" t="s">
        <v>202</v>
      </c>
      <c r="C159" s="9" t="s">
        <v>125</v>
      </c>
      <c r="H159">
        <v>1</v>
      </c>
      <c r="I159" s="75">
        <v>2</v>
      </c>
      <c r="J159" s="33">
        <f>H159*I159</f>
        <v>2</v>
      </c>
      <c r="M159">
        <f t="shared" si="44"/>
        <v>2</v>
      </c>
      <c r="N159">
        <f t="shared" si="44"/>
        <v>0</v>
      </c>
      <c r="O159">
        <f t="shared" si="44"/>
        <v>0</v>
      </c>
      <c r="P159">
        <f t="shared" si="44"/>
        <v>0</v>
      </c>
    </row>
    <row r="161" spans="1:20" s="5" customFormat="1">
      <c r="A161" s="81" t="s">
        <v>118</v>
      </c>
      <c r="B161" s="8"/>
      <c r="C161" s="11" t="s">
        <v>113</v>
      </c>
      <c r="D161" s="11"/>
      <c r="E161" s="11"/>
      <c r="F161" s="11"/>
      <c r="G161" s="12"/>
      <c r="I161" s="74"/>
      <c r="J161" s="35"/>
      <c r="K161" s="22">
        <v>40798</v>
      </c>
      <c r="L161" s="28">
        <f>L165</f>
        <v>41143</v>
      </c>
      <c r="M161" s="42">
        <f>SUM(M162:M165)</f>
        <v>96</v>
      </c>
      <c r="N161" s="42">
        <f>SUM(N162:N165)</f>
        <v>96</v>
      </c>
      <c r="O161" s="42">
        <f>SUM(O162:O165)</f>
        <v>96</v>
      </c>
      <c r="P161" s="42">
        <f>SUM(P162:P165)</f>
        <v>96</v>
      </c>
      <c r="S161" s="39" t="str">
        <f ca="1">IF(EDATE(B$1,0)&lt;EDATE(K161,0),"Venter",IF(EDATE(B$1,0)&gt;EDATE(L161,0),"Deadline"," I gang!"))</f>
        <v xml:space="preserve"> I gang!</v>
      </c>
    </row>
    <row r="162" spans="1:20" ht="36.75">
      <c r="A162" s="82" t="s">
        <v>119</v>
      </c>
      <c r="B162" s="7" t="s">
        <v>203</v>
      </c>
      <c r="C162" s="14" t="s">
        <v>113</v>
      </c>
      <c r="D162" s="14" t="s">
        <v>125</v>
      </c>
      <c r="E162" s="14" t="s">
        <v>125</v>
      </c>
      <c r="F162" s="14" t="s">
        <v>125</v>
      </c>
      <c r="H162">
        <v>4</v>
      </c>
      <c r="I162" s="75">
        <v>24</v>
      </c>
      <c r="J162" s="33">
        <f>H162*I162</f>
        <v>96</v>
      </c>
      <c r="K162" s="21">
        <v>40798</v>
      </c>
      <c r="L162" s="32">
        <v>40800</v>
      </c>
      <c r="M162">
        <f t="shared" ref="M162:P165" si="45">IF(ISBLANK(C162),0,$I162)</f>
        <v>24</v>
      </c>
      <c r="N162">
        <f t="shared" si="45"/>
        <v>24</v>
      </c>
      <c r="O162">
        <f t="shared" si="45"/>
        <v>24</v>
      </c>
      <c r="P162">
        <f t="shared" si="45"/>
        <v>24</v>
      </c>
      <c r="S162" s="2" t="str">
        <f ca="1">IF(EDATE(B$1,0)&lt;EDATE(K162,0),"Venter",IF(EDATE(B$1,0)&gt;EDATE(L162,0),"Deadline"," I gang!"))</f>
        <v>Deadline</v>
      </c>
      <c r="T162" t="s">
        <v>254</v>
      </c>
    </row>
    <row r="163" spans="1:20" ht="48.75">
      <c r="A163" s="82" t="s">
        <v>120</v>
      </c>
      <c r="B163" s="7" t="s">
        <v>204</v>
      </c>
      <c r="C163" s="9" t="s">
        <v>125</v>
      </c>
      <c r="D163" s="9" t="s">
        <v>125</v>
      </c>
      <c r="E163" s="9" t="s">
        <v>125</v>
      </c>
      <c r="F163" s="9" t="s">
        <v>116</v>
      </c>
      <c r="H163">
        <v>4</v>
      </c>
      <c r="I163" s="75">
        <v>24</v>
      </c>
      <c r="J163" s="33">
        <f>H163*I163</f>
        <v>96</v>
      </c>
      <c r="K163" s="21">
        <v>40917</v>
      </c>
      <c r="L163" s="32">
        <v>40919</v>
      </c>
      <c r="M163">
        <f t="shared" si="45"/>
        <v>24</v>
      </c>
      <c r="N163">
        <f t="shared" si="45"/>
        <v>24</v>
      </c>
      <c r="O163">
        <f t="shared" si="45"/>
        <v>24</v>
      </c>
      <c r="P163">
        <f t="shared" si="45"/>
        <v>24</v>
      </c>
      <c r="S163" s="2" t="str">
        <f ca="1">IF(EDATE(B$1,0)&lt;EDATE(K163,0),"Venter",IF(EDATE(B$1,0)&gt;EDATE(L163,0),"Deadline"," I gang!"))</f>
        <v>Deadline</v>
      </c>
    </row>
    <row r="164" spans="1:20" ht="36.75">
      <c r="A164" s="82" t="s">
        <v>121</v>
      </c>
      <c r="B164" s="7" t="s">
        <v>277</v>
      </c>
      <c r="C164" s="9" t="s">
        <v>125</v>
      </c>
      <c r="D164" s="9" t="s">
        <v>125</v>
      </c>
      <c r="E164" s="9" t="s">
        <v>115</v>
      </c>
      <c r="F164" s="9" t="s">
        <v>125</v>
      </c>
      <c r="H164">
        <v>4</v>
      </c>
      <c r="I164" s="75">
        <v>24</v>
      </c>
      <c r="J164" s="33">
        <f>H164*I164</f>
        <v>96</v>
      </c>
      <c r="K164" s="21">
        <v>40980</v>
      </c>
      <c r="L164" s="32">
        <v>40982</v>
      </c>
      <c r="M164">
        <f t="shared" si="45"/>
        <v>24</v>
      </c>
      <c r="N164">
        <f t="shared" si="45"/>
        <v>24</v>
      </c>
      <c r="O164">
        <f t="shared" si="45"/>
        <v>24</v>
      </c>
      <c r="P164">
        <f t="shared" si="45"/>
        <v>24</v>
      </c>
      <c r="S164" s="2" t="str">
        <f ca="1">IF(EDATE(B$1,0)&lt;EDATE(K164,0),"Venter",IF(EDATE(B$1,0)&gt;EDATE(L164,0),"Deadline"," I gang!"))</f>
        <v>Deadline</v>
      </c>
    </row>
    <row r="165" spans="1:20">
      <c r="A165" s="82" t="s">
        <v>122</v>
      </c>
      <c r="C165" s="9" t="s">
        <v>125</v>
      </c>
      <c r="D165" s="9" t="s">
        <v>114</v>
      </c>
      <c r="E165" s="9" t="s">
        <v>125</v>
      </c>
      <c r="F165" s="9" t="s">
        <v>125</v>
      </c>
      <c r="H165">
        <v>4</v>
      </c>
      <c r="I165" s="75">
        <v>24</v>
      </c>
      <c r="J165" s="33">
        <f>H165*I165</f>
        <v>96</v>
      </c>
      <c r="K165" s="21">
        <v>41141</v>
      </c>
      <c r="L165" s="32">
        <v>41143</v>
      </c>
      <c r="M165">
        <f t="shared" si="45"/>
        <v>24</v>
      </c>
      <c r="N165">
        <f t="shared" si="45"/>
        <v>24</v>
      </c>
      <c r="O165">
        <f t="shared" si="45"/>
        <v>24</v>
      </c>
      <c r="P165">
        <f t="shared" si="45"/>
        <v>24</v>
      </c>
      <c r="S165" s="2" t="str">
        <f ca="1">IF(EDATE(B$1,0)&lt;EDATE(K165,0),"Venter",IF(EDATE(B$1,0)&gt;EDATE(L165,0),"Deadline"," I gang!"))</f>
        <v>Venter</v>
      </c>
    </row>
    <row r="168" spans="1:20" s="1" customFormat="1" ht="16.5" thickBot="1">
      <c r="A168" s="87"/>
      <c r="B168" s="43"/>
      <c r="C168" s="44"/>
      <c r="D168" s="44"/>
      <c r="E168" s="44"/>
      <c r="F168" s="44"/>
      <c r="G168" s="45"/>
      <c r="I168" s="77" t="s">
        <v>239</v>
      </c>
      <c r="J168" s="47">
        <f>SUM(J4:J165)</f>
        <v>1762</v>
      </c>
      <c r="K168" s="48" t="s">
        <v>240</v>
      </c>
      <c r="L168" s="46" t="s">
        <v>239</v>
      </c>
      <c r="M168" s="47">
        <f>SUM(M4:M165)</f>
        <v>895</v>
      </c>
      <c r="N168" s="47">
        <f>SUM(N4:N165)</f>
        <v>697</v>
      </c>
      <c r="O168" s="47">
        <f>SUM(O4:O165)</f>
        <v>679</v>
      </c>
      <c r="P168" s="47">
        <f>SUM(P4:P165)</f>
        <v>656</v>
      </c>
    </row>
    <row r="169" spans="1:20" ht="16.5" thickTop="1"/>
    <row r="170" spans="1:20">
      <c r="K170" s="49"/>
      <c r="L170" s="50"/>
      <c r="M170" s="51"/>
      <c r="N170" s="51"/>
      <c r="O170" s="51"/>
      <c r="P170" s="51"/>
    </row>
  </sheetData>
  <mergeCells count="5">
    <mergeCell ref="C1:F1"/>
    <mergeCell ref="K1:L1"/>
    <mergeCell ref="Q1:R1"/>
    <mergeCell ref="M1:P1"/>
    <mergeCell ref="H1:J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selection activeCell="A23" sqref="A23"/>
    </sheetView>
  </sheetViews>
  <sheetFormatPr defaultColWidth="8.85546875" defaultRowHeight="15"/>
  <cols>
    <col min="1" max="1" width="54.140625" customWidth="1"/>
    <col min="3" max="3" width="8.85546875" style="13"/>
  </cols>
  <sheetData>
    <row r="1" spans="1:3" ht="18.75">
      <c r="A1" s="78" t="s">
        <v>275</v>
      </c>
    </row>
    <row r="2" spans="1:3">
      <c r="B2" t="s">
        <v>210</v>
      </c>
      <c r="C2" s="13" t="s">
        <v>276</v>
      </c>
    </row>
    <row r="3" spans="1:3" ht="18.75">
      <c r="A3" s="78" t="s">
        <v>260</v>
      </c>
      <c r="B3" s="89"/>
      <c r="C3" s="90"/>
    </row>
    <row r="4" spans="1:3" ht="18.75">
      <c r="A4" s="89" t="s">
        <v>270</v>
      </c>
      <c r="B4" s="89">
        <v>77</v>
      </c>
      <c r="C4" s="91">
        <f>B4*1.3</f>
        <v>100.10000000000001</v>
      </c>
    </row>
    <row r="5" spans="1:3" ht="18.75">
      <c r="A5" s="78" t="s">
        <v>261</v>
      </c>
      <c r="B5" s="89"/>
      <c r="C5" s="91"/>
    </row>
    <row r="6" spans="1:3" ht="18.75">
      <c r="A6" s="89" t="s">
        <v>271</v>
      </c>
      <c r="B6" s="89">
        <v>23</v>
      </c>
      <c r="C6" s="91">
        <f>B6*1.3</f>
        <v>29.900000000000002</v>
      </c>
    </row>
    <row r="7" spans="1:3" ht="18.75">
      <c r="A7" s="78" t="s">
        <v>262</v>
      </c>
      <c r="B7" s="89"/>
      <c r="C7" s="91"/>
    </row>
    <row r="8" spans="1:3" ht="18.75">
      <c r="A8" s="89" t="s">
        <v>272</v>
      </c>
      <c r="B8" s="89">
        <v>11</v>
      </c>
      <c r="C8" s="91">
        <f>B8*1.3</f>
        <v>14.3</v>
      </c>
    </row>
    <row r="9" spans="1:3" ht="18.75">
      <c r="A9" s="78" t="s">
        <v>263</v>
      </c>
      <c r="B9" s="89"/>
      <c r="C9" s="91"/>
    </row>
    <row r="10" spans="1:3" ht="18.75">
      <c r="A10" s="89" t="s">
        <v>273</v>
      </c>
      <c r="B10" s="89">
        <v>21</v>
      </c>
      <c r="C10" s="91">
        <f>B10*1.3</f>
        <v>27.3</v>
      </c>
    </row>
    <row r="11" spans="1:3" ht="18.75">
      <c r="A11" s="78" t="s">
        <v>264</v>
      </c>
      <c r="B11" s="89"/>
      <c r="C11" s="91"/>
    </row>
    <row r="12" spans="1:3" ht="18.75">
      <c r="A12" s="89" t="s">
        <v>274</v>
      </c>
      <c r="B12" s="89">
        <v>36</v>
      </c>
      <c r="C12" s="91">
        <f>B12*1.3</f>
        <v>46.800000000000004</v>
      </c>
    </row>
    <row r="13" spans="1:3" ht="18.75">
      <c r="A13" s="78" t="s">
        <v>265</v>
      </c>
      <c r="B13" s="89"/>
      <c r="C13" s="91"/>
    </row>
    <row r="14" spans="1:3" ht="18.75">
      <c r="A14" s="89" t="s">
        <v>274</v>
      </c>
      <c r="B14" s="89">
        <v>8</v>
      </c>
      <c r="C14" s="91">
        <f>B14*1.3</f>
        <v>10.4</v>
      </c>
    </row>
    <row r="15" spans="1:3" ht="18.75">
      <c r="A15" s="89"/>
      <c r="B15" s="89"/>
      <c r="C15" s="90"/>
    </row>
    <row r="16" spans="1:3" ht="18.75">
      <c r="A16" s="92" t="s">
        <v>269</v>
      </c>
      <c r="B16" s="92">
        <f>SUM(B3:B15)</f>
        <v>176</v>
      </c>
      <c r="C16" s="93">
        <f>B16*1.3</f>
        <v>228.8</v>
      </c>
    </row>
    <row r="17" spans="1:3" ht="18.75">
      <c r="A17" s="89" t="s">
        <v>268</v>
      </c>
      <c r="B17" s="89"/>
      <c r="C17" s="90"/>
    </row>
    <row r="18" spans="1:3" ht="18.75">
      <c r="A18" s="89"/>
      <c r="B18" s="89"/>
      <c r="C18" s="90"/>
    </row>
    <row r="19" spans="1:3" ht="18.75">
      <c r="A19" s="89" t="s">
        <v>266</v>
      </c>
      <c r="B19" s="89"/>
      <c r="C19" s="90"/>
    </row>
    <row r="20" spans="1:3" ht="18.75">
      <c r="A20" s="89" t="s">
        <v>267</v>
      </c>
      <c r="B20" s="89">
        <f>(B4+B6+B8+B10)/3+B12+B14</f>
        <v>88</v>
      </c>
      <c r="C20" s="91">
        <f>B20*1.3</f>
        <v>114.4</v>
      </c>
    </row>
    <row r="21" spans="1:3" ht="18.75">
      <c r="A21" s="89" t="s">
        <v>278</v>
      </c>
      <c r="B21" s="89">
        <f>(B4+B6+B8+B10)/3</f>
        <v>44</v>
      </c>
      <c r="C21" s="91">
        <f>B21*1.3</f>
        <v>57.2</v>
      </c>
    </row>
    <row r="22" spans="1:3" ht="18.75">
      <c r="A22" s="89" t="s">
        <v>279</v>
      </c>
      <c r="B22" s="89">
        <f>(B4+B6+B8+B10)/3</f>
        <v>44</v>
      </c>
      <c r="C22" s="91">
        <f>B22*1.3</f>
        <v>57.2</v>
      </c>
    </row>
  </sheetData>
  <pageMargins left="0.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PLAN</vt:lpstr>
      <vt:lpstr>DK</vt:lpstr>
      <vt:lpstr>SE</vt:lpstr>
      <vt:lpstr>FO</vt:lpstr>
      <vt:lpstr>NO</vt:lpstr>
    </vt:vector>
  </TitlesOfParts>
  <Company>VUC Sønderjylland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Digital North</dc:title>
  <dc:subject>Detailplan</dc:subject>
  <dc:creator>Kaj Engen Nielsen</dc:creator>
  <cp:lastModifiedBy>Kaj Engen Nielsen</cp:lastModifiedBy>
  <cp:lastPrinted>2012-03-15T13:46:14Z</cp:lastPrinted>
  <dcterms:created xsi:type="dcterms:W3CDTF">2011-09-22T09:02:59Z</dcterms:created>
  <dcterms:modified xsi:type="dcterms:W3CDTF">2012-06-19T13:01:22Z</dcterms:modified>
  <cp:contentStatus>Udkast</cp:contentStatus>
</cp:coreProperties>
</file>